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Nunney Parish Council\Finance\Accounts 2017-18\"/>
    </mc:Choice>
  </mc:AlternateContent>
  <bookViews>
    <workbookView xWindow="360" yWindow="375" windowWidth="19875" windowHeight="8730" activeTab="2"/>
  </bookViews>
  <sheets>
    <sheet name="Income" sheetId="1" r:id="rId1"/>
    <sheet name="Expenditure" sheetId="2" r:id="rId2"/>
    <sheet name="Cash book" sheetId="8" r:id="rId3"/>
    <sheet name="Budget 2017-18" sheetId="4" r:id="rId4"/>
    <sheet name="Assets 2017-18" sheetId="31" r:id="rId5"/>
    <sheet name="Finance Summary" sheetId="32" r:id="rId6"/>
    <sheet name="Insured sums" sheetId="19" r:id="rId7"/>
    <sheet name="Precept 2017-18 v2" sheetId="28" r:id="rId8"/>
    <sheet name="Assets 2016-17 (2)" sheetId="30" r:id="rId9"/>
  </sheets>
  <definedNames>
    <definedName name="_xlnm.Print_Area" localSheetId="8">'Assets 2016-17 (2)'!$A$1:$G$59</definedName>
    <definedName name="_xlnm.Print_Area" localSheetId="4">'Assets 2017-18'!$A$1:$G$62</definedName>
    <definedName name="_xlnm.Print_Area" localSheetId="3">'Budget 2017-18'!$A$1:$K$36</definedName>
    <definedName name="_xlnm.Print_Area" localSheetId="2">'Cash book'!$A$1:$O$123</definedName>
    <definedName name="_xlnm.Print_Area" localSheetId="1">Expenditure!$A$1:$J$78</definedName>
    <definedName name="_xlnm.Print_Area" localSheetId="0">Income!$A$1:$G$57</definedName>
    <definedName name="_xlnm.Print_Area" localSheetId="7">'Precept 2017-18 v2'!$A$1:$Q$34</definedName>
    <definedName name="_xlnm.Print_Titles" localSheetId="8">'Assets 2016-17 (2)'!$1:$1</definedName>
    <definedName name="_xlnm.Print_Titles" localSheetId="4">'Assets 2017-18'!$1:$1</definedName>
    <definedName name="_xlnm.Print_Titles" localSheetId="2">'Cash book'!$9:$10</definedName>
    <definedName name="_xlnm.Print_Titles" localSheetId="1">Expenditure!$3:$3</definedName>
  </definedNames>
  <calcPr calcId="152511"/>
</workbook>
</file>

<file path=xl/calcChain.xml><?xml version="1.0" encoding="utf-8"?>
<calcChain xmlns="http://schemas.openxmlformats.org/spreadsheetml/2006/main">
  <c r="F120" i="8" l="1"/>
  <c r="F122" i="8" s="1"/>
  <c r="G15" i="4" l="1"/>
  <c r="G14" i="4"/>
  <c r="G13" i="4"/>
  <c r="G6" i="4"/>
  <c r="H41" i="2"/>
  <c r="E38" i="2" l="1"/>
  <c r="G23" i="1" l="1"/>
  <c r="F23" i="1"/>
  <c r="E23" i="1"/>
  <c r="D23" i="1"/>
  <c r="C23" i="1"/>
  <c r="C22" i="32" l="1"/>
  <c r="O49" i="8" l="1"/>
  <c r="K49" i="8"/>
  <c r="E49" i="8"/>
  <c r="I41" i="2"/>
  <c r="G41" i="2"/>
  <c r="F41" i="2"/>
  <c r="J29" i="2"/>
  <c r="J41" i="2" s="1"/>
  <c r="D29" i="2"/>
  <c r="G8" i="4" s="1"/>
  <c r="D41" i="2" l="1"/>
  <c r="B16" i="32"/>
  <c r="D13" i="32"/>
  <c r="C13" i="32"/>
  <c r="B7" i="32"/>
  <c r="B13" i="32" s="1"/>
  <c r="B15" i="32" s="1"/>
  <c r="N110" i="8" l="1"/>
  <c r="L110" i="8"/>
  <c r="K110" i="8"/>
  <c r="I110" i="8"/>
  <c r="H110" i="8"/>
  <c r="G110" i="8"/>
  <c r="F110" i="8"/>
  <c r="E110" i="8"/>
  <c r="D110" i="8"/>
  <c r="J44" i="8"/>
  <c r="E25" i="2"/>
  <c r="G7" i="4" l="1"/>
  <c r="E41" i="2"/>
  <c r="C120" i="8"/>
  <c r="C121" i="8"/>
  <c r="C122" i="8" l="1"/>
  <c r="G17" i="1"/>
  <c r="F17" i="1"/>
  <c r="E17" i="1"/>
  <c r="D17" i="1"/>
  <c r="C17" i="1"/>
  <c r="F13" i="4" l="1"/>
  <c r="F9" i="4"/>
  <c r="F6" i="4"/>
  <c r="J14" i="2" l="1"/>
  <c r="H14" i="2"/>
  <c r="O30" i="8"/>
  <c r="O110" i="8" s="1"/>
  <c r="M30" i="8"/>
  <c r="M110" i="8" s="1"/>
  <c r="J22" i="2" l="1"/>
  <c r="I22" i="2"/>
  <c r="H22" i="2"/>
  <c r="G22" i="2"/>
  <c r="F22" i="2"/>
  <c r="D22" i="2"/>
  <c r="F60" i="31" l="1"/>
  <c r="E60" i="31"/>
  <c r="F18" i="31"/>
  <c r="F9" i="31"/>
  <c r="E18" i="31"/>
  <c r="E9" i="31"/>
  <c r="E8" i="30"/>
  <c r="F8" i="30"/>
  <c r="F56" i="30" s="1"/>
  <c r="E17" i="30"/>
  <c r="F17" i="30"/>
  <c r="E28" i="30"/>
  <c r="E56" i="30"/>
  <c r="F15" i="4" l="1"/>
  <c r="C3" i="8"/>
  <c r="J15" i="8" l="1"/>
  <c r="J110" i="8" s="1"/>
  <c r="E6" i="2"/>
  <c r="F7" i="4" l="1"/>
  <c r="E22" i="2"/>
  <c r="C7" i="8"/>
  <c r="G42" i="1"/>
  <c r="F42" i="1"/>
  <c r="E42" i="1"/>
  <c r="D42" i="1"/>
  <c r="C42" i="1"/>
  <c r="J76" i="2" l="1"/>
  <c r="I76" i="2"/>
  <c r="H76" i="2"/>
  <c r="G76" i="2"/>
  <c r="F76" i="2"/>
  <c r="E76" i="2"/>
  <c r="D76" i="2"/>
  <c r="O112" i="1" l="1"/>
  <c r="N111" i="2"/>
  <c r="H26" i="28" l="1"/>
  <c r="P25" i="28"/>
  <c r="O25" i="28"/>
  <c r="N25" i="28"/>
  <c r="N26" i="28" s="1"/>
  <c r="M25" i="28"/>
  <c r="L25" i="28"/>
  <c r="K25" i="28"/>
  <c r="J25" i="28"/>
  <c r="I25" i="28"/>
  <c r="H25" i="28"/>
  <c r="G25" i="28"/>
  <c r="F25" i="28"/>
  <c r="E25" i="28"/>
  <c r="D25" i="28"/>
  <c r="C25" i="28"/>
  <c r="B22" i="28"/>
  <c r="B25" i="28" s="1"/>
  <c r="P19" i="28"/>
  <c r="P26" i="28" s="1"/>
  <c r="N19" i="28"/>
  <c r="L19" i="28"/>
  <c r="K19" i="28"/>
  <c r="K26" i="28" s="1"/>
  <c r="I19" i="28"/>
  <c r="H27" i="28" s="1"/>
  <c r="H19" i="28"/>
  <c r="G19" i="28"/>
  <c r="G26" i="28"/>
  <c r="D19" i="28"/>
  <c r="D26" i="28" s="1"/>
  <c r="C19" i="28"/>
  <c r="C26" i="28" s="1"/>
  <c r="O17" i="28"/>
  <c r="O19" i="28" s="1"/>
  <c r="O26" i="28" s="1"/>
  <c r="F17" i="28"/>
  <c r="F19" i="28"/>
  <c r="M15" i="28"/>
  <c r="M19" i="28"/>
  <c r="M26" i="28" s="1"/>
  <c r="J15" i="28"/>
  <c r="J19" i="28" s="1"/>
  <c r="J26" i="28" s="1"/>
  <c r="E13" i="28"/>
  <c r="B12" i="28"/>
  <c r="B19" i="28" s="1"/>
  <c r="E7" i="28"/>
  <c r="E19" i="28" s="1"/>
  <c r="E26" i="28" s="1"/>
  <c r="O2" i="28"/>
  <c r="O28" i="28"/>
  <c r="O29" i="28" s="1"/>
  <c r="L2" i="28"/>
  <c r="L28" i="28"/>
  <c r="L29" i="28" s="1"/>
  <c r="I2" i="28"/>
  <c r="I28" i="28"/>
  <c r="I29" i="28" s="1"/>
  <c r="F2" i="28"/>
  <c r="J32" i="4"/>
  <c r="I33" i="4"/>
  <c r="H33" i="4"/>
  <c r="F33" i="4"/>
  <c r="E33" i="4"/>
  <c r="C33" i="4"/>
  <c r="J21" i="4"/>
  <c r="I60" i="2"/>
  <c r="G60" i="2"/>
  <c r="F60" i="2"/>
  <c r="E60" i="2"/>
  <c r="J26" i="4"/>
  <c r="H60" i="2"/>
  <c r="J23" i="4"/>
  <c r="J16" i="4"/>
  <c r="J22" i="4"/>
  <c r="J14" i="4"/>
  <c r="I24" i="4"/>
  <c r="J9" i="4"/>
  <c r="E24" i="4"/>
  <c r="D24" i="4"/>
  <c r="C24" i="4"/>
  <c r="B24" i="4"/>
  <c r="I19" i="4"/>
  <c r="E19" i="4"/>
  <c r="D19" i="4"/>
  <c r="C19" i="4"/>
  <c r="C34" i="4" s="1"/>
  <c r="J18" i="4"/>
  <c r="J17" i="4"/>
  <c r="J10" i="4"/>
  <c r="G32" i="1"/>
  <c r="F32" i="1"/>
  <c r="E32" i="1"/>
  <c r="D32" i="1"/>
  <c r="C32" i="1"/>
  <c r="C5" i="8"/>
  <c r="C1" i="4" s="1"/>
  <c r="B27" i="28"/>
  <c r="B26" i="28"/>
  <c r="F26" i="28"/>
  <c r="I26" i="28"/>
  <c r="R26" i="28"/>
  <c r="N27" i="28"/>
  <c r="G45" i="1" l="1"/>
  <c r="C45" i="1"/>
  <c r="E45" i="1"/>
  <c r="H78" i="2"/>
  <c r="J6" i="4"/>
  <c r="F45" i="1"/>
  <c r="E34" i="4"/>
  <c r="J8" i="4"/>
  <c r="J13" i="4"/>
  <c r="B33" i="4"/>
  <c r="G19" i="4"/>
  <c r="F24" i="4"/>
  <c r="E78" i="2"/>
  <c r="B19" i="4"/>
  <c r="D45" i="1"/>
  <c r="G78" i="2"/>
  <c r="J11" i="4"/>
  <c r="I34" i="4"/>
  <c r="J12" i="4"/>
  <c r="D33" i="4"/>
  <c r="D34" i="4" s="1"/>
  <c r="G33" i="4"/>
  <c r="J33" i="4" s="1"/>
  <c r="H24" i="4"/>
  <c r="J24" i="4"/>
  <c r="J60" i="2"/>
  <c r="J78" i="2" s="1"/>
  <c r="L26" i="28"/>
  <c r="K27" i="28"/>
  <c r="E27" i="28"/>
  <c r="G24" i="4"/>
  <c r="F78" i="2"/>
  <c r="I78" i="2"/>
  <c r="D60" i="2"/>
  <c r="D78" i="2" s="1"/>
  <c r="F28" i="28"/>
  <c r="F29" i="28" s="1"/>
  <c r="D112" i="8" l="1"/>
  <c r="D113" i="8" s="1"/>
  <c r="B34" i="4"/>
  <c r="G34" i="4"/>
  <c r="J15" i="4"/>
  <c r="H19" i="4"/>
  <c r="F19" i="4"/>
  <c r="J7" i="4"/>
  <c r="J19" i="4" l="1"/>
  <c r="J34" i="4" s="1"/>
  <c r="F34" i="4"/>
  <c r="H34" i="4"/>
</calcChain>
</file>

<file path=xl/sharedStrings.xml><?xml version="1.0" encoding="utf-8"?>
<sst xmlns="http://schemas.openxmlformats.org/spreadsheetml/2006/main" count="799" uniqueCount="418">
  <si>
    <t>DATE</t>
  </si>
  <si>
    <t>ITEM</t>
  </si>
  <si>
    <t>TOTAL</t>
  </si>
  <si>
    <t>GENERAL</t>
  </si>
  <si>
    <t>INTEREST</t>
  </si>
  <si>
    <t>BURIAL GROUND</t>
  </si>
  <si>
    <t>Precept</t>
  </si>
  <si>
    <t>Bank interest</t>
  </si>
  <si>
    <t>Income for Quarter 1</t>
  </si>
  <si>
    <t>Income for Quarter 3</t>
  </si>
  <si>
    <t>Total income for year</t>
  </si>
  <si>
    <t xml:space="preserve"> </t>
  </si>
  <si>
    <t>CHQ NO</t>
  </si>
  <si>
    <t>Salaries</t>
  </si>
  <si>
    <t>Admin</t>
  </si>
  <si>
    <t>Hire of Hall</t>
  </si>
  <si>
    <t>PARKS &amp; BG</t>
  </si>
  <si>
    <t>Section 137</t>
  </si>
  <si>
    <t>VAT</t>
  </si>
  <si>
    <t>Expenditure Qtr 1</t>
  </si>
  <si>
    <t>Expenditure Qtr 3</t>
  </si>
  <si>
    <t>Expenditure Qtr 4</t>
  </si>
  <si>
    <t>Receipts</t>
  </si>
  <si>
    <t>Payments</t>
  </si>
  <si>
    <t>Date</t>
  </si>
  <si>
    <t>Details</t>
  </si>
  <si>
    <t>Cheque No</t>
  </si>
  <si>
    <t xml:space="preserve">Interest </t>
  </si>
  <si>
    <t>BG</t>
  </si>
  <si>
    <t>Parks &amp; BG</t>
  </si>
  <si>
    <t xml:space="preserve">Balance </t>
  </si>
  <si>
    <t>Deposit account</t>
  </si>
  <si>
    <t>Current account</t>
  </si>
  <si>
    <t>O/S Cheques</t>
  </si>
  <si>
    <t>BUDGET</t>
  </si>
  <si>
    <t>ACTUAL</t>
  </si>
  <si>
    <t>Category</t>
  </si>
  <si>
    <t>From Precept</t>
  </si>
  <si>
    <t>From grants / reimbursed</t>
  </si>
  <si>
    <t>Actual Q1</t>
  </si>
  <si>
    <t>Actual Q2</t>
  </si>
  <si>
    <t>Actual Q3</t>
  </si>
  <si>
    <t>Actual Q4</t>
  </si>
  <si>
    <t xml:space="preserve">Comments </t>
  </si>
  <si>
    <t>Grass Cutting &amp; weeding</t>
  </si>
  <si>
    <t>Councillor's Exps</t>
  </si>
  <si>
    <t>Audit</t>
  </si>
  <si>
    <t>Subscriptions</t>
  </si>
  <si>
    <t>SUB-TOTAL</t>
  </si>
  <si>
    <t>Other budgetted expenditure:</t>
  </si>
  <si>
    <t>+2%</t>
  </si>
  <si>
    <t>Ref No</t>
  </si>
  <si>
    <t>Description</t>
  </si>
  <si>
    <t>Acquired</t>
  </si>
  <si>
    <t>Comments</t>
  </si>
  <si>
    <t>Former Book</t>
  </si>
  <si>
    <t>Bus Shelter High Street</t>
  </si>
  <si>
    <t>Bus Shelter Catch Road</t>
  </si>
  <si>
    <t>i</t>
  </si>
  <si>
    <t>Church Street by Market Cross</t>
  </si>
  <si>
    <t>ii</t>
  </si>
  <si>
    <t>iii</t>
  </si>
  <si>
    <t>iv</t>
  </si>
  <si>
    <t>v</t>
  </si>
  <si>
    <t>vi</t>
  </si>
  <si>
    <t>Litter Bin by Castle</t>
  </si>
  <si>
    <t>vii</t>
  </si>
  <si>
    <t>Swings</t>
  </si>
  <si>
    <t>Kiddie Kabin</t>
  </si>
  <si>
    <t>Dish Roundabout</t>
  </si>
  <si>
    <t>Old Quarry Gardens</t>
  </si>
  <si>
    <t>Impact only</t>
  </si>
  <si>
    <t>All risks</t>
  </si>
  <si>
    <t>+1%</t>
  </si>
  <si>
    <t>Budget</t>
  </si>
  <si>
    <t>Admin costs</t>
  </si>
  <si>
    <t>Byfields Cemetery</t>
  </si>
  <si>
    <t>Other expenditure:</t>
  </si>
  <si>
    <t>Five-a-side goals</t>
  </si>
  <si>
    <t>Market Place</t>
  </si>
  <si>
    <t>See Note 2.</t>
  </si>
  <si>
    <t>Clerk's Salary</t>
  </si>
  <si>
    <t>Insurances</t>
  </si>
  <si>
    <t>Footpath maintenance</t>
  </si>
  <si>
    <t>See Note 3.</t>
  </si>
  <si>
    <t>Reserves held for Village Hall</t>
  </si>
  <si>
    <t xml:space="preserve">Market Place </t>
  </si>
  <si>
    <t>Steel frame/concrete block construction, steel clad top section and roof.</t>
  </si>
  <si>
    <t>Guardhouse, Horn Street</t>
  </si>
  <si>
    <t>Celtic Stone Market Cross, Church Street</t>
  </si>
  <si>
    <t>Street Furniture</t>
  </si>
  <si>
    <t>Concrete block construction</t>
  </si>
  <si>
    <r>
      <t xml:space="preserve">Notice </t>
    </r>
    <r>
      <rPr>
        <sz val="10"/>
        <rFont val="Arial"/>
        <family val="2"/>
      </rPr>
      <t>Boards x2; Market Place and outside the school</t>
    </r>
  </si>
  <si>
    <t>Wooden Seats x7</t>
  </si>
  <si>
    <t>River Bank by Nunney Castle x2</t>
  </si>
  <si>
    <t>Top of Castle Hill</t>
  </si>
  <si>
    <t>Playground x2</t>
  </si>
  <si>
    <t>Dallimore Mead Hall</t>
  </si>
  <si>
    <t>Verona Seat at Byfields Cemetery</t>
  </si>
  <si>
    <t>Countryside seats x4:</t>
  </si>
  <si>
    <t>Old Quarry Gardens x3</t>
  </si>
  <si>
    <t>Junction Dallimore Mead &amp; High Street x1</t>
  </si>
  <si>
    <t>Picnic benches x2 at Old Quarry Gardens</t>
  </si>
  <si>
    <t>Waste bins</t>
  </si>
  <si>
    <t>Frogo litter bin in playground</t>
  </si>
  <si>
    <t>Litter Bin at Burial Ground</t>
  </si>
  <si>
    <t>Litter bin opposiite Nunney school</t>
  </si>
  <si>
    <t>Litter bin on Catch Road</t>
  </si>
  <si>
    <t>Litter bin at Flowerfield</t>
  </si>
  <si>
    <t>viii</t>
  </si>
  <si>
    <t>ix</t>
  </si>
  <si>
    <t>Litter bin at OQG</t>
  </si>
  <si>
    <t>x</t>
  </si>
  <si>
    <t>Litter bin and dog waste bin at The Russell Field</t>
  </si>
  <si>
    <t>Grit bins x8 at various locations around village</t>
  </si>
  <si>
    <t>Gates</t>
  </si>
  <si>
    <t>Recreation facilities</t>
  </si>
  <si>
    <t>16a</t>
  </si>
  <si>
    <t>Playground:</t>
  </si>
  <si>
    <t>Wooden fence and gates to playground</t>
  </si>
  <si>
    <t>Spring Daisy</t>
  </si>
  <si>
    <t>Safety matting - items ii-vi</t>
  </si>
  <si>
    <t>16b</t>
  </si>
  <si>
    <t>16c</t>
  </si>
  <si>
    <t xml:space="preserve">Aerial runway </t>
  </si>
  <si>
    <t>Land</t>
  </si>
  <si>
    <t>The Russell Field - Registered Charity 304600</t>
  </si>
  <si>
    <t>Public Liability</t>
  </si>
  <si>
    <t>Byfields Cemetery, Ridgeway Lane</t>
  </si>
  <si>
    <t xml:space="preserve">Triangle opposite the school on Catch Road </t>
  </si>
  <si>
    <t>Market Place and adjacent river bank</t>
  </si>
  <si>
    <t>Historic</t>
  </si>
  <si>
    <t>Land by Market Cross on Church Street</t>
  </si>
  <si>
    <t>Stone construction, stone tiled roof</t>
  </si>
  <si>
    <t xml:space="preserve">TOTAL </t>
  </si>
  <si>
    <t xml:space="preserve">Cosmopolitan bench with commemorative plaque  x1 on Castle Hill </t>
  </si>
  <si>
    <t>Clerk's Salary (44hrs/month)</t>
  </si>
  <si>
    <t>Subscriptions &amp; membership fees</t>
  </si>
  <si>
    <t>Insurance</t>
  </si>
  <si>
    <t>Note: Minimum bank account level £15,000 (£10k expenditure +£5k reserves).</t>
  </si>
  <si>
    <t>Budget/ actual</t>
  </si>
  <si>
    <t>Guestimate for new 3-year contract to include increased work at OQG.</t>
  </si>
  <si>
    <t>See Note 1.</t>
  </si>
  <si>
    <t>Estimated carry forward (including reserves)</t>
  </si>
  <si>
    <t>From deposit a/c</t>
  </si>
  <si>
    <t>From savings</t>
  </si>
  <si>
    <t>General</t>
  </si>
  <si>
    <t>Sct 137</t>
  </si>
  <si>
    <t>Unbudgetted expenditure:</t>
  </si>
  <si>
    <t>1-6-15 to 31-5-16</t>
  </si>
  <si>
    <t>Storage Building at Old Quarry Gardens &amp; contents up to £12,500</t>
  </si>
  <si>
    <t>Note 1:</t>
  </si>
  <si>
    <t>Income for Quarter 2</t>
  </si>
  <si>
    <t>Income for Quarter 4</t>
  </si>
  <si>
    <t>ii &amp; iii</t>
  </si>
  <si>
    <t>v &amp; vi</t>
  </si>
  <si>
    <t>-0.02%</t>
  </si>
  <si>
    <t>Brought forward from 2015-16</t>
  </si>
  <si>
    <t>Reserves for Nunney Village Hall</t>
  </si>
  <si>
    <t>1-6-16 to 31-5-17</t>
  </si>
  <si>
    <t>xi</t>
  </si>
  <si>
    <t>xii</t>
  </si>
  <si>
    <t>Springy Tractor</t>
  </si>
  <si>
    <t>Leased from MDC.</t>
  </si>
  <si>
    <t xml:space="preserve">Insurance cover is now a fixed amount per category rater than by item. </t>
  </si>
  <si>
    <t xml:space="preserve">There is no need for the insurer to be advised of replacements etc until the limit of cover amount is reached. </t>
  </si>
  <si>
    <t>Insured for</t>
  </si>
  <si>
    <t>Leased from Aggregate Industries.</t>
  </si>
  <si>
    <t>Sum insured</t>
  </si>
  <si>
    <t>Buildings</t>
  </si>
  <si>
    <t>Contents</t>
  </si>
  <si>
    <t>Gates and Fences</t>
  </si>
  <si>
    <t>Actual value</t>
  </si>
  <si>
    <t>Playground equipment</t>
  </si>
  <si>
    <t>War memorials</t>
  </si>
  <si>
    <t>Ground surfaces</t>
  </si>
  <si>
    <t>Mowers and machinery</t>
  </si>
  <si>
    <t>Sports equipment</t>
  </si>
  <si>
    <t>Employers liability</t>
  </si>
  <si>
    <t>Public and products liability</t>
  </si>
  <si>
    <t>Business interuption</t>
  </si>
  <si>
    <t>Fidelity guarantee</t>
  </si>
  <si>
    <t>Libel &amp; slander</t>
  </si>
  <si>
    <t>Officials indemnity</t>
  </si>
  <si>
    <t>Personal accident</t>
  </si>
  <si>
    <t>Legal expenses</t>
  </si>
  <si>
    <t>Item excess £125</t>
  </si>
  <si>
    <t>Available at 1-4-16</t>
  </si>
  <si>
    <t>2016-17</t>
  </si>
  <si>
    <t>2017-2018</t>
  </si>
  <si>
    <t>Completing BMX Track</t>
  </si>
  <si>
    <t xml:space="preserve"> 44hrs/month +1%</t>
  </si>
  <si>
    <t>Note 3: MDC will NOT be paying a Council Tax Support Grant in 2017-2018.</t>
  </si>
  <si>
    <t>+5%</t>
  </si>
  <si>
    <t>SALC, SPFA,</t>
  </si>
  <si>
    <t>Includes playground, football goals, aerial runway &amp; bike track.</t>
  </si>
  <si>
    <t xml:space="preserve">Includes water to OQG &amp; burial ground </t>
  </si>
  <si>
    <t>General repairs and maintenance</t>
  </si>
  <si>
    <t>Grass cutting and grounds maintenance</t>
  </si>
  <si>
    <t>Replacing swings at playground</t>
  </si>
  <si>
    <t xml:space="preserve">Provision of adult exercise equipment </t>
  </si>
  <si>
    <t>From deposit a/c and grants</t>
  </si>
  <si>
    <t xml:space="preserve">Note 2: Reserves - £10,000 general revenue, £5,000 held for Village Hall). </t>
  </si>
  <si>
    <t>Recreational facilities - repairs, maintenance &amp; safety inspections</t>
  </si>
  <si>
    <t xml:space="preserve">Additional items added for 2017; Yr3 of 3-year LTA. </t>
  </si>
  <si>
    <t>For any items additional to grass and grounds maintenance</t>
  </si>
  <si>
    <t>Balance from "precept"; excluding spending from savings</t>
  </si>
  <si>
    <t>Balance at end 2017-18 after all expenditure &amp; assuming "carry forward" is correct.</t>
  </si>
  <si>
    <r>
      <t xml:space="preserve">Note 1: 2016-2017 actual spend used where known, otherwise </t>
    </r>
    <r>
      <rPr>
        <i/>
        <sz val="11"/>
        <rFont val="Arial"/>
        <family val="2"/>
      </rPr>
      <t>best estimate</t>
    </r>
    <r>
      <rPr>
        <sz val="11"/>
        <rFont val="Arial"/>
        <family val="2"/>
      </rPr>
      <t>.</t>
    </r>
  </si>
  <si>
    <t>+3%</t>
  </si>
  <si>
    <t>If this does not go ahead the money can be used for the play/exercise equipment.</t>
  </si>
  <si>
    <t>Needs to be funded by grants.</t>
  </si>
  <si>
    <t>See note 4</t>
  </si>
  <si>
    <t>This assumes all reserves are used and that no grants received for play/exercise equipment.</t>
  </si>
  <si>
    <t xml:space="preserve">Note 4: The Council's planned expenditure require all monies to be used (including reserves). Total available funds are the Precept plus carry forward amount. </t>
  </si>
  <si>
    <t>Less reserves</t>
  </si>
  <si>
    <t>Agreed 3-1-17.</t>
  </si>
  <si>
    <t>A W Mays (Interment Harriet Townsend)</t>
  </si>
  <si>
    <t>Allotment fees for 2017-18 (cash and cheques)</t>
  </si>
  <si>
    <t>Mendip District Council (Precept)</t>
  </si>
  <si>
    <t>RECEIPTS ACCOUNT FOR YEAR ENDED 31 MARCH 2018</t>
  </si>
  <si>
    <t xml:space="preserve"> PAYMENTS ACCOUNT FOR YEAR ENDED 31 MARCH 2018</t>
  </si>
  <si>
    <t>CASH BOOK FINANCIAL YEAR 1 APRIL 2017 - 31 MARCH 2018</t>
  </si>
  <si>
    <t>Balance in bank at 31-03-17</t>
  </si>
  <si>
    <t>OS cheques at 31-3-17</t>
  </si>
  <si>
    <t>Actual B/F at 1-4-17</t>
  </si>
  <si>
    <t>Allotment fees for 2017-18 (Cash &amp; cheques)</t>
  </si>
  <si>
    <t>SO</t>
  </si>
  <si>
    <t>4th Quarter 2017-2018</t>
  </si>
  <si>
    <t>In bank at 31-3-18</t>
  </si>
  <si>
    <t>3rd Quarter 2017-2018</t>
  </si>
  <si>
    <t>In bank at 31-12-17</t>
  </si>
  <si>
    <t>Total at 31-3-18</t>
  </si>
  <si>
    <t>TOTAL at 31-3-18</t>
  </si>
  <si>
    <t>TOTAL at 31-12-17</t>
  </si>
  <si>
    <t>Total at 31-12-17</t>
  </si>
  <si>
    <t>1st Quarter 2017-2018</t>
  </si>
  <si>
    <t>In bank at 30-06-17</t>
  </si>
  <si>
    <t>Total at 30-6-17</t>
  </si>
  <si>
    <t>TOTAL at 30-6-17</t>
  </si>
  <si>
    <t>Precept for 2017-2018</t>
  </si>
  <si>
    <t>Brought forward from 2016-2017</t>
  </si>
  <si>
    <t>Parsons Landscapes Ltd (Grounds maintenance)</t>
  </si>
  <si>
    <t>Aster (Hire of hall 5-2-17)</t>
  </si>
  <si>
    <t>Bristol Wessex Billing Services Ltd (water to burial ground)</t>
  </si>
  <si>
    <t>Beveley Palmer (Clerk's salary and admin costs March 2017)</t>
  </si>
  <si>
    <t>HMR&amp;C (Clerk's tax Jan-Mar 2017)</t>
  </si>
  <si>
    <t>Adult exercise equipment</t>
  </si>
  <si>
    <t>Recreational facilities - repairs, inspections etc to playground, BMX track, aerial runway, playing field</t>
  </si>
  <si>
    <t>Nunney Village Hall (Donation from reserves held for Hall towards refurbishment of ladies toilets)</t>
  </si>
  <si>
    <t>Beverley Palmer (Clerk's salary and admin costs March 2017)</t>
  </si>
  <si>
    <t>Beverley Palmer (Clerk's salary and admin costs April 2017)</t>
  </si>
  <si>
    <t>Aster (Hire of hall 5-12-16)</t>
  </si>
  <si>
    <t>River bank adjacent Nunney Castle &amp; footbridge; patch of ground to SE of Nunney Brook</t>
  </si>
  <si>
    <t>Replaced elephant.</t>
  </si>
  <si>
    <t>Not wrought iron.</t>
  </si>
  <si>
    <t>Double entrance gates &amp; matching pedestrian gate at Old Quarry Gardens, Castle Hill</t>
  </si>
  <si>
    <t>Double-width, wrought iron vehicle entrance gates at Byfields cemetery - two pairs</t>
  </si>
  <si>
    <t>Litter bin by Market Cross (Brunel)</t>
  </si>
  <si>
    <t>Litter bin on Horn Street (Brunel)</t>
  </si>
  <si>
    <t>Litter bin in Market Place (Brunel)</t>
  </si>
  <si>
    <t>1-6-17 to 31-5-18</t>
  </si>
  <si>
    <t>Twin-bin at OQG</t>
  </si>
  <si>
    <t>Phoenix Jubilee bench with commemorative plaque x1 at playground</t>
  </si>
  <si>
    <t>Adopted April 2017</t>
  </si>
  <si>
    <t>18a</t>
  </si>
  <si>
    <t>18b</t>
  </si>
  <si>
    <t>18c</t>
  </si>
  <si>
    <t>-</t>
  </si>
  <si>
    <t>xiii</t>
  </si>
  <si>
    <t>Nov 2016</t>
  </si>
  <si>
    <t>To be repaired/replaced 2017-18</t>
  </si>
  <si>
    <t>Litter bin at Flowerfield (Brunel)</t>
  </si>
  <si>
    <t>Very tatty could do with replacing …</t>
  </si>
  <si>
    <t>Really old replace or remove</t>
  </si>
  <si>
    <t>18d</t>
  </si>
  <si>
    <t>Bike Track at OQG</t>
  </si>
  <si>
    <t xml:space="preserve">Insurance cover is now a fixed amount per category rather than by item. </t>
  </si>
  <si>
    <t>Dignity Funerals Ltd (Gordon Watts)</t>
  </si>
  <si>
    <t>Dignity Funerals Ltd (Aileen Ball)</t>
  </si>
  <si>
    <t>Elizabeth Snell &amp; Family Ltd (Diana Millar)</t>
  </si>
  <si>
    <t xml:space="preserve">There is no need for the insurer to be advised of replacements etc until the limit of cover amount for each category is reached. </t>
  </si>
  <si>
    <t>SALC (Chairman's Training Course)</t>
  </si>
  <si>
    <t>AON UK Ltd (Annual insurance for 2017-18)</t>
  </si>
  <si>
    <t>John Horsey (Internal Audit for 2016-17)</t>
  </si>
  <si>
    <t>Beverley Palmer (Salary for May, o/t for March and April, admin costs £33.75)</t>
  </si>
  <si>
    <t>Lisa Ramsay (Mileage expenses)</t>
  </si>
  <si>
    <t>Aster (Hire of hall 3-4-17)</t>
  </si>
  <si>
    <t xml:space="preserve">James Long Masons Ltd (Work to Nunney War Memorial) </t>
  </si>
  <si>
    <t>Council agreed unable to value the track 15-5-17</t>
  </si>
  <si>
    <t>Cornish granite with beaten lead inscriptions</t>
  </si>
  <si>
    <t>War Memorial, All Saints Churchyard</t>
  </si>
  <si>
    <t>James Allum (Allotment fee for 2017-18)</t>
  </si>
  <si>
    <t>Beverley Palmer (allotment fee 2017-18)</t>
  </si>
  <si>
    <t>James Allum (Allotment fee 2017-18)</t>
  </si>
  <si>
    <t xml:space="preserve">Nunney Village Hall - release of reserves for refurb of ladies toilts </t>
  </si>
  <si>
    <t>Released from reserves held for Village Hall</t>
  </si>
  <si>
    <t>HMR&amp;C (refund of Vat for 2016-17)</t>
  </si>
  <si>
    <t>Less Reserves (£13,400)</t>
  </si>
  <si>
    <t>HMR&amp;C (Clerk's tax Apr-June 2017)</t>
  </si>
  <si>
    <t>Aster (Hire of hall 2-5 &amp;15-5 2017)</t>
  </si>
  <si>
    <t>Beverley Palmer (Salary for June, o/t for May, admin costs £14.37)</t>
  </si>
  <si>
    <t>Brought forward from 2016-17</t>
  </si>
  <si>
    <t>Money in the bank</t>
  </si>
  <si>
    <t>Other money received to 30-6-17</t>
  </si>
  <si>
    <t>Reserves for village hall</t>
  </si>
  <si>
    <t>Minimum bank account level</t>
  </si>
  <si>
    <t>Budgetted routine expenditure to 31-3-18</t>
  </si>
  <si>
    <t>Allocated for Market Place</t>
  </si>
  <si>
    <t>Work to war memorial (unbudgetted)</t>
  </si>
  <si>
    <t>Money allocated in budget</t>
  </si>
  <si>
    <t xml:space="preserve">£1600 released </t>
  </si>
  <si>
    <t xml:space="preserve">Unbudgetted expenditure </t>
  </si>
  <si>
    <t>Precept for 2017-18</t>
  </si>
  <si>
    <t>Financial Summary for 2017-2018 as at 30-6-2017</t>
  </si>
  <si>
    <t>Less unbudgetted already spent/committed</t>
  </si>
  <si>
    <t>Available for use ("total" minus allocated")</t>
  </si>
  <si>
    <t>Repairs to fencing at OQG</t>
  </si>
  <si>
    <t xml:space="preserve">} These items can be taken from </t>
  </si>
  <si>
    <t>Additional committed expenditure as at 27-7-17:</t>
  </si>
  <si>
    <t>Replacement swings seats and cradles</t>
  </si>
  <si>
    <t xml:space="preserve">} budgetted expenditure </t>
  </si>
  <si>
    <t>Society of Local Council Clerks (Job advertisement)</t>
  </si>
  <si>
    <t>Aster (Hire of hall 5-6-17)</t>
  </si>
  <si>
    <t>Local World Ltd (Job advertisements)</t>
  </si>
  <si>
    <t>Beverley Palmer (salary for July, admin costs £9.41)</t>
  </si>
  <si>
    <t>Playsafety Ltd (Play ground and BMX track safety inspectiosn for 2017)</t>
  </si>
  <si>
    <t>Nunney Village Hall (Hire of hall 10-7-17 for meeting with MDC)</t>
  </si>
  <si>
    <t>Expenditure Qtr 2</t>
  </si>
  <si>
    <t>Chris Ellis (duplicate keys)</t>
  </si>
  <si>
    <t>Felling of tree by Castle</t>
  </si>
  <si>
    <t>}</t>
  </si>
  <si>
    <t>Total committed</t>
  </si>
  <si>
    <t>Playsafety Ltd (Play ground and BMX track safety inspections for 2017)</t>
  </si>
  <si>
    <t>Includes advertising for new Clerk.</t>
  </si>
  <si>
    <t>James Long Masons Ltd (Memorial inscription for Aileen Ball)</t>
  </si>
  <si>
    <t>Susan Carter (Allotment plot 2017-18)</t>
  </si>
  <si>
    <t>In bank at 26-9-17</t>
  </si>
  <si>
    <t>Total at 26-9-17</t>
  </si>
  <si>
    <t>TOTAL at 26-9-17</t>
  </si>
  <si>
    <t>2nd Quarter 2017-18 *</t>
  </si>
  <si>
    <t>Beverley Palmer (Allotment fee 2017-18)</t>
  </si>
  <si>
    <t>Susan Carter (Allotment fee 2017-18)</t>
  </si>
  <si>
    <t>Pearns Tree Services</t>
  </si>
  <si>
    <t>Aster (Hire of Hall 3-7-17)</t>
  </si>
  <si>
    <t>Beverley Palmer (Clerk's salary &amp; admin costs £124.34 for Aug 2017)</t>
  </si>
  <si>
    <t>Fenland Leisure Products Ltd (Repalcement swing parts)</t>
  </si>
  <si>
    <t>* Interim Internal Audit of accounts 26-9-2017</t>
  </si>
  <si>
    <t>Swings refurbished in Q2</t>
  </si>
  <si>
    <t>General maintenance inc water supplies, repairs to assets, painting, etc</t>
  </si>
  <si>
    <t>Dead willowby the footbridge removed in Q2</t>
  </si>
  <si>
    <t>Refurbished rather than replaced - see "playground budget".</t>
  </si>
  <si>
    <t>Nunney Village Hall (hire of hall 6-3-17)</t>
  </si>
  <si>
    <t>Nunney Village Hall (Hire of hall 6-3-17)</t>
  </si>
  <si>
    <t>Angela Pearce (Clerks salary &amp; admin costs for Sept 2017</t>
  </si>
  <si>
    <t>Aster (hire of hall 7 &amp; 14-8-17</t>
  </si>
  <si>
    <t>Beverley Palmer (Clerk's salary &amp; admin costs £34.60 for Sept 2017)</t>
  </si>
  <si>
    <t>HMR&amp;C (Clerks tax for July-Sept 2017</t>
  </si>
  <si>
    <t>Bristol Wesses Billing Service (water to OQG &amp; Burial ground</t>
  </si>
  <si>
    <t>Angela Pearce (Clerks salary &amp; admin costs £82.80 for Sept 2017</t>
  </si>
  <si>
    <t>Aster (Hire of Hall 7 &amp; 14-8-17</t>
  </si>
  <si>
    <t>HMRC (Clerks tax July-Sept 2017)</t>
  </si>
  <si>
    <t>Angela Pearce (Clerks salary &amp; admin costs for Oct  2017</t>
  </si>
  <si>
    <t>Aster (hire of hall 4-9-2017</t>
  </si>
  <si>
    <t>John Horsey (audit)</t>
  </si>
  <si>
    <t>Angela Pearce (Clerks salary &amp; admin costs £117.15 for Oct 2017</t>
  </si>
  <si>
    <t>Aster (hire of hall 4-9-17)</t>
  </si>
  <si>
    <t>John Horsey (Interim audit)</t>
  </si>
  <si>
    <t>Angela Pearce (Clerks Salary &amp; Admin costs November 2017</t>
  </si>
  <si>
    <t>Aster (Room Hire 02.10.17)</t>
  </si>
  <si>
    <t>Visit Nunney (Web Survey)</t>
  </si>
  <si>
    <t>Caroline Pomeroy (Survey Monkey)</t>
  </si>
  <si>
    <t>SPFA membership fees</t>
  </si>
  <si>
    <t>SLCC Membership fees</t>
  </si>
  <si>
    <t xml:space="preserve">James Long Mason </t>
  </si>
  <si>
    <t>H Biffen Funeral Directors(Cooper)</t>
  </si>
  <si>
    <t>Angela Pearce (Clerks Salary &amp; Admin costs £102.28</t>
  </si>
  <si>
    <t>Aster (hire of Hall 02-10-17)</t>
  </si>
  <si>
    <t>SPFA membership fee</t>
  </si>
  <si>
    <t>SLCC membership fee</t>
  </si>
  <si>
    <t>work to Nunney War Memorial</t>
  </si>
  <si>
    <t>Community Assett surveys</t>
  </si>
  <si>
    <t>Aster (Room Hire 06.11.17)</t>
  </si>
  <si>
    <t>Angela Pearce (Clerks Salary &amp; Admin costs December)</t>
  </si>
  <si>
    <t>Parsons Landscapes Ltd (Ground Maintenance)</t>
  </si>
  <si>
    <t>John Biffin Funeral Director (Cooper)</t>
  </si>
  <si>
    <t>James Long Masons Ltd (Memorial inscription for Gordon Watts)</t>
  </si>
  <si>
    <t>Angela Pearce (Clerks Salary &amp; Admin costs January)</t>
  </si>
  <si>
    <t>Nunney Village Hall</t>
  </si>
  <si>
    <t>Grant Thornton External audit)</t>
  </si>
  <si>
    <t>SALC membership fee</t>
  </si>
  <si>
    <t>interment of ashes (Berry)</t>
  </si>
  <si>
    <t>James Long (Berry headstone inscription)</t>
  </si>
  <si>
    <t>Angela Pearce (Computer purchase)</t>
  </si>
  <si>
    <t>Berry ashes</t>
  </si>
  <si>
    <t>Aster (hire of hall 06-11-17)</t>
  </si>
  <si>
    <t>Angela Pearce (Clerks Salary &amp; Admin costs £58.78)</t>
  </si>
  <si>
    <t>Angela Pearce (Clerks Salary &amp; Admin costs 66.87)</t>
  </si>
  <si>
    <t>Grant Thornton (Audit)</t>
  </si>
  <si>
    <t>SALC membership</t>
  </si>
  <si>
    <t>Angela Pearce (Computer Purchase)</t>
  </si>
  <si>
    <t>James Long (Berry)</t>
  </si>
  <si>
    <t>bank interest</t>
  </si>
  <si>
    <t>Mendip District Council</t>
  </si>
  <si>
    <t>Somerset Forge (bench)</t>
  </si>
  <si>
    <t>Aster (Room Hire 02.01.17 and 04.12.17)</t>
  </si>
  <si>
    <t>Angela Pearce (Clerks Salary &amp; admin cost February)</t>
  </si>
  <si>
    <t>Somerset Forge (Bench)</t>
  </si>
  <si>
    <t>Aster (Hire 02-01-18 and 04-12-17</t>
  </si>
  <si>
    <t>Angela Pearce(Clerks Salary &amp; Admin costs £74.00)</t>
  </si>
  <si>
    <t>Mendip District Council (Planning)</t>
  </si>
  <si>
    <t>Insurance summary 2017-2018</t>
  </si>
  <si>
    <t>Cancelled cheque 1438 SALC</t>
  </si>
  <si>
    <t xml:space="preserve">Cancelled Cheque SALC </t>
  </si>
  <si>
    <t>Admin/Gen</t>
  </si>
  <si>
    <t>Bench Russell Fields</t>
  </si>
  <si>
    <t>purchase new computer</t>
  </si>
  <si>
    <t>MDC planning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</si>
</sst>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£&quot;#,##0.00"/>
    <numFmt numFmtId="165" formatCode="d\-mmm\-yy"/>
    <numFmt numFmtId="166" formatCode="&quot;£&quot;#,##0"/>
    <numFmt numFmtId="167" formatCode="dd/mm/yyyy;@"/>
  </numFmts>
  <fonts count="27" x14ac:knownFonts="1">
    <font>
      <sz val="10"/>
      <name val="Arial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b/>
      <i/>
      <sz val="11"/>
      <color indexed="12"/>
      <name val="Arial"/>
      <family val="2"/>
    </font>
    <font>
      <sz val="10"/>
      <color indexed="48"/>
      <name val="Arial"/>
      <family val="2"/>
    </font>
    <font>
      <b/>
      <i/>
      <sz val="10"/>
      <color indexed="12"/>
      <name val="Arial"/>
      <family val="2"/>
    </font>
    <font>
      <b/>
      <i/>
      <sz val="9"/>
      <color indexed="12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i/>
      <sz val="11"/>
      <name val="Arial"/>
      <family val="2"/>
    </font>
    <font>
      <b/>
      <sz val="10"/>
      <color theme="4"/>
      <name val="Arial"/>
      <family val="2"/>
    </font>
    <font>
      <b/>
      <i/>
      <sz val="10"/>
      <color theme="4"/>
      <name val="Arial"/>
      <family val="2"/>
    </font>
    <font>
      <b/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98">
    <xf numFmtId="0" fontId="0" fillId="0" borderId="0" xfId="0"/>
    <xf numFmtId="15" fontId="2" fillId="0" borderId="0" xfId="0" applyNumberFormat="1" applyFont="1"/>
    <xf numFmtId="0" fontId="0" fillId="0" borderId="0" xfId="0" applyAlignment="1">
      <alignment vertical="top" wrapText="1"/>
    </xf>
    <xf numFmtId="2" fontId="0" fillId="0" borderId="0" xfId="0" applyNumberFormat="1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5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0" fillId="0" borderId="0" xfId="0" applyNumberFormat="1" applyAlignment="1">
      <alignment vertical="top" wrapText="1"/>
    </xf>
    <xf numFmtId="15" fontId="0" fillId="0" borderId="0" xfId="0" applyNumberFormat="1" applyAlignment="1">
      <alignment vertical="top" wrapText="1"/>
    </xf>
    <xf numFmtId="15" fontId="0" fillId="2" borderId="0" xfId="0" applyNumberFormat="1" applyFill="1" applyAlignment="1">
      <alignment vertical="top" wrapText="1"/>
    </xf>
    <xf numFmtId="0" fontId="0" fillId="2" borderId="0" xfId="0" applyFill="1" applyAlignment="1">
      <alignment vertical="top" wrapText="1"/>
    </xf>
    <xf numFmtId="164" fontId="0" fillId="2" borderId="0" xfId="0" applyNumberFormat="1" applyFill="1" applyAlignment="1">
      <alignment vertical="top" wrapText="1"/>
    </xf>
    <xf numFmtId="2" fontId="0" fillId="0" borderId="0" xfId="0" applyNumberFormat="1" applyAlignment="1">
      <alignment vertical="top" wrapText="1"/>
    </xf>
    <xf numFmtId="15" fontId="0" fillId="0" borderId="0" xfId="0" applyNumberFormat="1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164" fontId="0" fillId="0" borderId="0" xfId="0" applyNumberForma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15" fontId="0" fillId="0" borderId="0" xfId="0" applyNumberFormat="1" applyFill="1" applyBorder="1" applyAlignment="1">
      <alignment vertical="top" wrapText="1"/>
    </xf>
    <xf numFmtId="0" fontId="0" fillId="0" borderId="0" xfId="0" applyNumberFormat="1" applyFill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15" fontId="0" fillId="0" borderId="0" xfId="0" applyNumberFormat="1"/>
    <xf numFmtId="164" fontId="0" fillId="0" borderId="0" xfId="0" applyNumberFormat="1"/>
    <xf numFmtId="2" fontId="0" fillId="0" borderId="0" xfId="0" applyNumberFormat="1" applyFill="1"/>
    <xf numFmtId="15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164" fontId="4" fillId="0" borderId="0" xfId="0" applyNumberFormat="1" applyFont="1" applyFill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0" fontId="0" fillId="0" borderId="0" xfId="0" applyBorder="1"/>
    <xf numFmtId="15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164" fontId="0" fillId="0" borderId="0" xfId="0" applyNumberFormat="1" applyFill="1" applyBorder="1"/>
    <xf numFmtId="164" fontId="0" fillId="0" borderId="1" xfId="0" applyNumberFormat="1" applyBorder="1"/>
    <xf numFmtId="0" fontId="0" fillId="2" borderId="0" xfId="0" applyFill="1"/>
    <xf numFmtId="0" fontId="0" fillId="0" borderId="0" xfId="0" applyNumberFormat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Border="1" applyAlignment="1">
      <alignment vertical="top" wrapText="1"/>
    </xf>
    <xf numFmtId="164" fontId="7" fillId="0" borderId="0" xfId="0" applyNumberFormat="1" applyFont="1" applyAlignment="1">
      <alignment vertical="top" wrapText="1"/>
    </xf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2" borderId="0" xfId="0" applyNumberFormat="1" applyFill="1" applyAlignment="1">
      <alignment vertical="top" wrapText="1"/>
    </xf>
    <xf numFmtId="1" fontId="0" fillId="0" borderId="0" xfId="0" applyNumberForma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1" xfId="0" applyNumberFormat="1" applyFill="1" applyBorder="1" applyAlignment="1">
      <alignment vertical="top" wrapText="1"/>
    </xf>
    <xf numFmtId="167" fontId="0" fillId="0" borderId="6" xfId="0" applyNumberFormat="1" applyBorder="1"/>
    <xf numFmtId="0" fontId="8" fillId="0" borderId="7" xfId="0" applyFont="1" applyBorder="1"/>
    <xf numFmtId="1" fontId="0" fillId="0" borderId="7" xfId="0" applyNumberFormat="1" applyBorder="1" applyAlignment="1">
      <alignment horizontal="center"/>
    </xf>
    <xf numFmtId="164" fontId="8" fillId="0" borderId="7" xfId="0" applyNumberFormat="1" applyFont="1" applyBorder="1"/>
    <xf numFmtId="164" fontId="0" fillId="0" borderId="7" xfId="0" applyNumberFormat="1" applyBorder="1"/>
    <xf numFmtId="164" fontId="0" fillId="0" borderId="8" xfId="0" applyNumberFormat="1" applyBorder="1"/>
    <xf numFmtId="167" fontId="0" fillId="0" borderId="0" xfId="0" applyNumberForma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164" fontId="2" fillId="0" borderId="10" xfId="0" applyNumberFormat="1" applyFont="1" applyBorder="1" applyAlignment="1"/>
    <xf numFmtId="0" fontId="0" fillId="0" borderId="12" xfId="0" applyBorder="1"/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6" xfId="0" applyBorder="1"/>
    <xf numFmtId="164" fontId="3" fillId="0" borderId="8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top" wrapText="1"/>
    </xf>
    <xf numFmtId="166" fontId="11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top" wrapText="1"/>
    </xf>
    <xf numFmtId="0" fontId="10" fillId="0" borderId="0" xfId="0" applyFont="1" applyBorder="1"/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166" fontId="10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0" fontId="13" fillId="0" borderId="0" xfId="0" applyFont="1" applyBorder="1"/>
    <xf numFmtId="0" fontId="0" fillId="0" borderId="0" xfId="0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0" fillId="2" borderId="1" xfId="0" applyNumberFormat="1" applyFill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166" fontId="3" fillId="0" borderId="0" xfId="0" applyNumberFormat="1" applyFont="1" applyBorder="1" applyAlignment="1">
      <alignment vertical="top" wrapText="1"/>
    </xf>
    <xf numFmtId="166" fontId="3" fillId="0" borderId="1" xfId="0" applyNumberFormat="1" applyFont="1" applyBorder="1" applyAlignment="1">
      <alignment vertical="top" wrapText="1"/>
    </xf>
    <xf numFmtId="164" fontId="10" fillId="0" borderId="0" xfId="0" applyNumberFormat="1" applyFont="1" applyBorder="1"/>
    <xf numFmtId="0" fontId="3" fillId="0" borderId="1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Border="1" applyAlignment="1">
      <alignment horizontal="left"/>
    </xf>
    <xf numFmtId="164" fontId="19" fillId="0" borderId="0" xfId="0" applyNumberFormat="1" applyFont="1" applyFill="1" applyBorder="1" applyAlignment="1">
      <alignment vertical="top" wrapText="1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3" fillId="0" borderId="7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/>
    <xf numFmtId="0" fontId="4" fillId="0" borderId="1" xfId="0" applyNumberFormat="1" applyFont="1" applyBorder="1" applyAlignment="1">
      <alignment vertical="top" wrapText="1"/>
    </xf>
    <xf numFmtId="14" fontId="0" fillId="0" borderId="0" xfId="0" applyNumberFormat="1" applyFill="1" applyAlignment="1">
      <alignment vertical="top" wrapText="1"/>
    </xf>
    <xf numFmtId="0" fontId="12" fillId="0" borderId="0" xfId="0" applyFont="1" applyFill="1" applyBorder="1" applyAlignment="1">
      <alignment horizontal="right" vertical="top"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Border="1"/>
    <xf numFmtId="15" fontId="0" fillId="0" borderId="0" xfId="0" applyNumberFormat="1" applyFill="1"/>
    <xf numFmtId="164" fontId="0" fillId="0" borderId="0" xfId="0" applyNumberFormat="1" applyFill="1"/>
    <xf numFmtId="14" fontId="12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/>
    <xf numFmtId="0" fontId="4" fillId="0" borderId="0" xfId="0" applyFont="1" applyFill="1" applyAlignment="1">
      <alignment vertical="top" wrapText="1"/>
    </xf>
    <xf numFmtId="164" fontId="4" fillId="0" borderId="0" xfId="0" applyNumberFormat="1" applyFont="1" applyBorder="1"/>
    <xf numFmtId="166" fontId="0" fillId="0" borderId="0" xfId="0" applyNumberFormat="1"/>
    <xf numFmtId="14" fontId="0" fillId="0" borderId="0" xfId="0" applyNumberFormat="1" applyAlignment="1">
      <alignment vertical="top" wrapText="1"/>
    </xf>
    <xf numFmtId="164" fontId="3" fillId="4" borderId="5" xfId="0" applyNumberFormat="1" applyFont="1" applyFill="1" applyBorder="1" applyAlignment="1">
      <alignment horizontal="center"/>
    </xf>
    <xf numFmtId="164" fontId="4" fillId="0" borderId="0" xfId="0" applyNumberFormat="1" applyFont="1"/>
    <xf numFmtId="0" fontId="3" fillId="0" borderId="0" xfId="0" applyFont="1"/>
    <xf numFmtId="166" fontId="11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10" fillId="0" borderId="0" xfId="0" applyFont="1" applyFill="1"/>
    <xf numFmtId="15" fontId="4" fillId="0" borderId="0" xfId="0" applyNumberFormat="1" applyFont="1" applyFill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164" fontId="10" fillId="0" borderId="0" xfId="0" applyNumberFormat="1" applyFont="1" applyBorder="1" applyAlignment="1">
      <alignment vertical="top" wrapText="1"/>
    </xf>
    <xf numFmtId="164" fontId="10" fillId="0" borderId="0" xfId="0" applyNumberFormat="1" applyFont="1" applyFill="1" applyBorder="1" applyAlignment="1">
      <alignment vertical="top" wrapText="1"/>
    </xf>
    <xf numFmtId="164" fontId="11" fillId="0" borderId="0" xfId="0" applyNumberFormat="1" applyFont="1" applyFill="1" applyBorder="1" applyAlignment="1">
      <alignment vertical="top" wrapText="1"/>
    </xf>
    <xf numFmtId="164" fontId="10" fillId="0" borderId="0" xfId="0" applyNumberFormat="1" applyFont="1" applyFill="1" applyBorder="1"/>
    <xf numFmtId="164" fontId="0" fillId="0" borderId="0" xfId="0" applyNumberFormat="1" applyFill="1" applyBorder="1" applyAlignment="1">
      <alignment horizontal="center" vertical="top" wrapText="1"/>
    </xf>
    <xf numFmtId="15" fontId="4" fillId="5" borderId="0" xfId="0" applyNumberFormat="1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164" fontId="4" fillId="5" borderId="0" xfId="0" applyNumberFormat="1" applyFont="1" applyFill="1" applyAlignment="1">
      <alignment vertical="top" wrapText="1"/>
    </xf>
    <xf numFmtId="0" fontId="0" fillId="0" borderId="0" xfId="0" applyBorder="1" applyAlignment="1">
      <alignment horizontal="center"/>
    </xf>
    <xf numFmtId="15" fontId="4" fillId="0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15" fontId="4" fillId="5" borderId="0" xfId="0" applyNumberFormat="1" applyFont="1" applyFill="1" applyBorder="1" applyAlignment="1">
      <alignment vertical="top" wrapText="1"/>
    </xf>
    <xf numFmtId="164" fontId="4" fillId="5" borderId="0" xfId="0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164" fontId="3" fillId="5" borderId="0" xfId="0" applyNumberFormat="1" applyFont="1" applyFill="1" applyAlignment="1">
      <alignment vertical="top" wrapText="1"/>
    </xf>
    <xf numFmtId="0" fontId="4" fillId="5" borderId="0" xfId="0" applyNumberFormat="1" applyFont="1" applyFill="1" applyAlignment="1">
      <alignment vertical="top" wrapText="1"/>
    </xf>
    <xf numFmtId="15" fontId="4" fillId="5" borderId="0" xfId="0" applyNumberFormat="1" applyFont="1" applyFill="1"/>
    <xf numFmtId="15" fontId="4" fillId="0" borderId="0" xfId="0" applyNumberFormat="1" applyFont="1"/>
    <xf numFmtId="0" fontId="8" fillId="0" borderId="0" xfId="0" applyFont="1" applyFill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14" fontId="11" fillId="0" borderId="0" xfId="0" applyNumberFormat="1" applyFont="1" applyFill="1" applyBorder="1" applyAlignment="1">
      <alignment vertical="top" wrapText="1"/>
    </xf>
    <xf numFmtId="164" fontId="12" fillId="0" borderId="0" xfId="0" applyNumberFormat="1" applyFont="1" applyFill="1" applyBorder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166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vertical="top"/>
    </xf>
    <xf numFmtId="166" fontId="4" fillId="0" borderId="0" xfId="0" applyNumberFormat="1" applyFont="1" applyAlignment="1">
      <alignment vertical="center"/>
    </xf>
    <xf numFmtId="0" fontId="4" fillId="0" borderId="13" xfId="0" applyFont="1" applyBorder="1"/>
    <xf numFmtId="0" fontId="3" fillId="0" borderId="14" xfId="0" applyFont="1" applyFill="1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66" fontId="4" fillId="0" borderId="0" xfId="0" applyNumberFormat="1" applyFont="1" applyBorder="1" applyAlignment="1">
      <alignment vertical="top" wrapText="1"/>
    </xf>
    <xf numFmtId="166" fontId="4" fillId="0" borderId="1" xfId="0" applyNumberFormat="1" applyFont="1" applyBorder="1" applyAlignment="1">
      <alignment vertical="top" wrapText="1"/>
    </xf>
    <xf numFmtId="166" fontId="4" fillId="0" borderId="13" xfId="0" applyNumberFormat="1" applyFont="1" applyBorder="1" applyAlignment="1">
      <alignment vertical="top" wrapText="1"/>
    </xf>
    <xf numFmtId="166" fontId="4" fillId="0" borderId="12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6" fontId="8" fillId="0" borderId="13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6" fontId="3" fillId="0" borderId="13" xfId="0" applyNumberFormat="1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66" fontId="3" fillId="0" borderId="7" xfId="0" applyNumberFormat="1" applyFont="1" applyBorder="1" applyAlignment="1">
      <alignment vertical="top" wrapText="1"/>
    </xf>
    <xf numFmtId="166" fontId="3" fillId="0" borderId="14" xfId="0" applyNumberFormat="1" applyFont="1" applyBorder="1" applyAlignment="1">
      <alignment vertical="top" wrapText="1"/>
    </xf>
    <xf numFmtId="166" fontId="3" fillId="0" borderId="8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vertical="top"/>
    </xf>
    <xf numFmtId="164" fontId="3" fillId="0" borderId="1" xfId="0" applyNumberFormat="1" applyFont="1" applyFill="1" applyBorder="1" applyAlignment="1">
      <alignment vertical="top" wrapText="1"/>
    </xf>
    <xf numFmtId="0" fontId="4" fillId="0" borderId="12" xfId="0" applyFont="1" applyBorder="1"/>
    <xf numFmtId="0" fontId="3" fillId="0" borderId="0" xfId="0" quotePrefix="1" applyNumberFormat="1" applyFont="1" applyBorder="1" applyAlignment="1">
      <alignment horizontal="center" vertical="top"/>
    </xf>
    <xf numFmtId="0" fontId="3" fillId="0" borderId="8" xfId="0" applyFont="1" applyBorder="1" applyAlignment="1">
      <alignment vertical="top" wrapText="1"/>
    </xf>
    <xf numFmtId="0" fontId="0" fillId="0" borderId="7" xfId="0" applyBorder="1" applyAlignment="1">
      <alignment horizontal="center"/>
    </xf>
    <xf numFmtId="0" fontId="2" fillId="0" borderId="0" xfId="0" applyFont="1"/>
    <xf numFmtId="0" fontId="8" fillId="0" borderId="0" xfId="0" applyFont="1"/>
    <xf numFmtId="15" fontId="0" fillId="0" borderId="7" xfId="0" applyNumberFormat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164" fontId="3" fillId="2" borderId="7" xfId="0" applyNumberFormat="1" applyFont="1" applyFill="1" applyBorder="1" applyAlignment="1">
      <alignment vertical="top" wrapText="1"/>
    </xf>
    <xf numFmtId="164" fontId="3" fillId="2" borderId="8" xfId="0" applyNumberFormat="1" applyFont="1" applyFill="1" applyBorder="1" applyAlignment="1">
      <alignment vertical="top" wrapText="1"/>
    </xf>
    <xf numFmtId="0" fontId="4" fillId="0" borderId="0" xfId="1"/>
    <xf numFmtId="164" fontId="4" fillId="0" borderId="0" xfId="1" applyNumberFormat="1"/>
    <xf numFmtId="165" fontId="4" fillId="0" borderId="0" xfId="0" applyNumberFormat="1" applyFont="1" applyAlignment="1">
      <alignment vertical="top" wrapText="1"/>
    </xf>
    <xf numFmtId="165" fontId="0" fillId="0" borderId="0" xfId="0" applyNumberFormat="1" applyAlignment="1">
      <alignment vertical="top" wrapText="1"/>
    </xf>
    <xf numFmtId="0" fontId="4" fillId="0" borderId="6" xfId="0" applyFont="1" applyBorder="1"/>
    <xf numFmtId="0" fontId="19" fillId="0" borderId="13" xfId="1" applyFont="1" applyBorder="1" applyAlignment="1">
      <alignment horizontal="center" vertical="center"/>
    </xf>
    <xf numFmtId="0" fontId="3" fillId="0" borderId="1" xfId="1" applyFont="1" applyBorder="1"/>
    <xf numFmtId="166" fontId="15" fillId="0" borderId="0" xfId="1" applyNumberFormat="1" applyFont="1" applyAlignment="1">
      <alignment horizontal="center"/>
    </xf>
    <xf numFmtId="0" fontId="4" fillId="0" borderId="1" xfId="1" applyBorder="1"/>
    <xf numFmtId="49" fontId="3" fillId="0" borderId="0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0" fontId="19" fillId="0" borderId="1" xfId="1" applyNumberFormat="1" applyFont="1" applyBorder="1" applyAlignment="1">
      <alignment horizontal="center" vertical="center" wrapText="1"/>
    </xf>
    <xf numFmtId="0" fontId="4" fillId="0" borderId="0" xfId="1" applyBorder="1"/>
    <xf numFmtId="166" fontId="3" fillId="0" borderId="0" xfId="1" quotePrefix="1" applyNumberFormat="1" applyFont="1" applyBorder="1" applyAlignment="1">
      <alignment horizontal="right"/>
    </xf>
    <xf numFmtId="1" fontId="3" fillId="0" borderId="0" xfId="1" applyNumberFormat="1" applyFont="1" applyBorder="1" applyAlignment="1">
      <alignment horizontal="center"/>
    </xf>
    <xf numFmtId="0" fontId="3" fillId="0" borderId="0" xfId="1" applyFont="1" applyAlignment="1">
      <alignment vertical="top" wrapText="1"/>
    </xf>
    <xf numFmtId="0" fontId="4" fillId="0" borderId="0" xfId="1" applyAlignment="1">
      <alignment vertical="top" wrapText="1"/>
    </xf>
    <xf numFmtId="166" fontId="15" fillId="0" borderId="1" xfId="1" applyNumberFormat="1" applyFont="1" applyBorder="1" applyAlignment="1">
      <alignment vertical="center" wrapText="1"/>
    </xf>
    <xf numFmtId="164" fontId="16" fillId="0" borderId="12" xfId="1" applyNumberFormat="1" applyFont="1" applyBorder="1" applyAlignment="1">
      <alignment vertical="center" wrapText="1"/>
    </xf>
    <xf numFmtId="0" fontId="8" fillId="0" borderId="0" xfId="1" applyFont="1" applyAlignment="1">
      <alignment vertical="top" wrapText="1"/>
    </xf>
    <xf numFmtId="166" fontId="16" fillId="0" borderId="1" xfId="1" applyNumberFormat="1" applyFont="1" applyBorder="1" applyAlignment="1">
      <alignment vertical="center" wrapText="1"/>
    </xf>
    <xf numFmtId="166" fontId="16" fillId="0" borderId="12" xfId="1" applyNumberFormat="1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0" fontId="19" fillId="0" borderId="1" xfId="1" applyFont="1" applyBorder="1" applyAlignment="1">
      <alignment horizontal="center" vertical="center" wrapText="1"/>
    </xf>
    <xf numFmtId="0" fontId="4" fillId="0" borderId="0" xfId="1" applyBorder="1" applyAlignment="1">
      <alignment vertical="top" wrapText="1"/>
    </xf>
    <xf numFmtId="164" fontId="3" fillId="0" borderId="0" xfId="1" applyNumberFormat="1" applyFont="1" applyBorder="1" applyAlignment="1">
      <alignment vertical="center" wrapText="1"/>
    </xf>
    <xf numFmtId="166" fontId="3" fillId="0" borderId="0" xfId="1" applyNumberFormat="1" applyFont="1" applyBorder="1" applyAlignment="1">
      <alignment vertical="center" wrapText="1"/>
    </xf>
    <xf numFmtId="164" fontId="3" fillId="0" borderId="0" xfId="1" applyNumberFormat="1" applyFont="1" applyBorder="1" applyAlignment="1">
      <alignment vertical="top" wrapText="1"/>
    </xf>
    <xf numFmtId="0" fontId="3" fillId="0" borderId="8" xfId="1" applyFont="1" applyBorder="1" applyAlignment="1">
      <alignment vertical="top"/>
    </xf>
    <xf numFmtId="0" fontId="4" fillId="0" borderId="7" xfId="1" applyBorder="1"/>
    <xf numFmtId="1" fontId="15" fillId="0" borderId="7" xfId="1" applyNumberFormat="1" applyFont="1" applyBorder="1" applyAlignment="1">
      <alignment horizontal="center"/>
    </xf>
    <xf numFmtId="0" fontId="4" fillId="0" borderId="8" xfId="1" applyBorder="1"/>
    <xf numFmtId="0" fontId="4" fillId="0" borderId="6" xfId="1" applyBorder="1" applyAlignment="1">
      <alignment vertical="center"/>
    </xf>
    <xf numFmtId="166" fontId="16" fillId="0" borderId="7" xfId="1" applyNumberFormat="1" applyFont="1" applyBorder="1" applyAlignment="1">
      <alignment horizontal="center" vertical="center" wrapText="1"/>
    </xf>
    <xf numFmtId="0" fontId="8" fillId="0" borderId="8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4" fillId="0" borderId="8" xfId="1" applyBorder="1" applyAlignment="1">
      <alignment vertical="center"/>
    </xf>
    <xf numFmtId="0" fontId="19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0" fontId="4" fillId="0" borderId="0" xfId="1" applyAlignment="1">
      <alignment horizontal="center" vertical="top" wrapText="1"/>
    </xf>
    <xf numFmtId="0" fontId="4" fillId="0" borderId="0" xfId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4" fillId="0" borderId="1" xfId="1" applyNumberFormat="1" applyBorder="1" applyAlignment="1">
      <alignment vertical="top" wrapText="1"/>
    </xf>
    <xf numFmtId="166" fontId="4" fillId="0" borderId="0" xfId="1" applyNumberFormat="1" applyFont="1" applyBorder="1" applyAlignment="1">
      <alignment vertical="top" wrapText="1"/>
    </xf>
    <xf numFmtId="166" fontId="4" fillId="0" borderId="1" xfId="1" applyNumberFormat="1" applyFont="1" applyBorder="1" applyAlignment="1">
      <alignment vertical="top" wrapText="1"/>
    </xf>
    <xf numFmtId="166" fontId="8" fillId="0" borderId="0" xfId="1" applyNumberFormat="1" applyFont="1" applyBorder="1" applyAlignment="1">
      <alignment vertical="top" wrapText="1"/>
    </xf>
    <xf numFmtId="166" fontId="8" fillId="0" borderId="1" xfId="1" applyNumberFormat="1" applyFont="1" applyBorder="1" applyAlignment="1">
      <alignment vertical="top" wrapText="1"/>
    </xf>
    <xf numFmtId="0" fontId="4" fillId="0" borderId="0" xfId="1" applyNumberFormat="1" applyAlignment="1">
      <alignment vertical="top" wrapText="1"/>
    </xf>
    <xf numFmtId="0" fontId="4" fillId="0" borderId="0" xfId="1" applyNumberFormat="1" applyBorder="1" applyAlignment="1">
      <alignment vertical="top" wrapText="1"/>
    </xf>
    <xf numFmtId="166" fontId="4" fillId="0" borderId="12" xfId="1" applyNumberFormat="1" applyFont="1" applyBorder="1" applyAlignment="1">
      <alignment vertical="top" wrapText="1"/>
    </xf>
    <xf numFmtId="166" fontId="8" fillId="0" borderId="12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vertical="top" wrapText="1"/>
    </xf>
    <xf numFmtId="166" fontId="3" fillId="0" borderId="0" xfId="1" applyNumberFormat="1" applyFont="1" applyBorder="1" applyAlignment="1">
      <alignment vertical="top" wrapText="1"/>
    </xf>
    <xf numFmtId="166" fontId="3" fillId="0" borderId="1" xfId="1" applyNumberFormat="1" applyFont="1" applyBorder="1" applyAlignment="1">
      <alignment vertical="top" wrapText="1"/>
    </xf>
    <xf numFmtId="0" fontId="3" fillId="0" borderId="0" xfId="1" applyNumberFormat="1" applyFont="1" applyBorder="1" applyAlignment="1">
      <alignment vertical="top" wrapText="1"/>
    </xf>
    <xf numFmtId="166" fontId="4" fillId="0" borderId="0" xfId="1" applyNumberFormat="1" applyBorder="1" applyAlignment="1">
      <alignment vertical="top" wrapText="1"/>
    </xf>
    <xf numFmtId="166" fontId="4" fillId="0" borderId="1" xfId="1" applyNumberFormat="1" applyBorder="1" applyAlignment="1">
      <alignment vertical="top" wrapText="1"/>
    </xf>
    <xf numFmtId="0" fontId="4" fillId="0" borderId="1" xfId="1" applyNumberFormat="1" applyFont="1" applyFill="1" applyBorder="1" applyAlignment="1">
      <alignment vertical="top" wrapText="1"/>
    </xf>
    <xf numFmtId="166" fontId="4" fillId="0" borderId="0" xfId="1" applyNumberFormat="1" applyAlignment="1">
      <alignment vertical="top" wrapText="1"/>
    </xf>
    <xf numFmtId="166" fontId="3" fillId="0" borderId="12" xfId="1" applyNumberFormat="1" applyFont="1" applyBorder="1" applyAlignment="1">
      <alignment vertical="top" wrapText="1"/>
    </xf>
    <xf numFmtId="0" fontId="4" fillId="0" borderId="0" xfId="1" applyNumberFormat="1" applyFont="1" applyAlignment="1">
      <alignment vertical="top" wrapText="1"/>
    </xf>
    <xf numFmtId="0" fontId="16" fillId="0" borderId="0" xfId="1" applyNumberFormat="1" applyFont="1" applyBorder="1" applyAlignment="1">
      <alignment vertical="top" wrapText="1"/>
    </xf>
    <xf numFmtId="164" fontId="4" fillId="0" borderId="0" xfId="1" applyNumberFormat="1" applyBorder="1"/>
    <xf numFmtId="0" fontId="9" fillId="0" borderId="0" xfId="1" applyFont="1" applyBorder="1" applyAlignment="1">
      <alignment vertical="center"/>
    </xf>
    <xf numFmtId="49" fontId="15" fillId="0" borderId="0" xfId="1" quotePrefix="1" applyNumberFormat="1" applyFont="1" applyBorder="1" applyAlignment="1">
      <alignment horizontal="center"/>
    </xf>
    <xf numFmtId="164" fontId="7" fillId="0" borderId="0" xfId="1" applyNumberFormat="1" applyFont="1" applyFill="1" applyBorder="1" applyAlignment="1">
      <alignment vertical="top" wrapText="1"/>
    </xf>
    <xf numFmtId="0" fontId="3" fillId="0" borderId="8" xfId="1" applyNumberFormat="1" applyFont="1" applyBorder="1" applyAlignment="1">
      <alignment vertical="top" wrapText="1"/>
    </xf>
    <xf numFmtId="166" fontId="3" fillId="0" borderId="7" xfId="1" applyNumberFormat="1" applyFont="1" applyBorder="1" applyAlignment="1">
      <alignment vertical="top" wrapText="1"/>
    </xf>
    <xf numFmtId="166" fontId="3" fillId="0" borderId="8" xfId="1" applyNumberFormat="1" applyFont="1" applyBorder="1" applyAlignment="1">
      <alignment vertical="top" wrapText="1"/>
    </xf>
    <xf numFmtId="0" fontId="16" fillId="0" borderId="15" xfId="1" applyNumberFormat="1" applyFont="1" applyBorder="1" applyAlignment="1">
      <alignment vertical="top" wrapText="1"/>
    </xf>
    <xf numFmtId="0" fontId="3" fillId="0" borderId="16" xfId="1" applyNumberFormat="1" applyFont="1" applyBorder="1" applyAlignment="1">
      <alignment vertical="top" wrapText="1"/>
    </xf>
    <xf numFmtId="164" fontId="18" fillId="0" borderId="0" xfId="1" applyNumberFormat="1" applyFont="1"/>
    <xf numFmtId="0" fontId="10" fillId="0" borderId="0" xfId="1" applyFont="1" applyAlignment="1">
      <alignment horizontal="left"/>
    </xf>
    <xf numFmtId="164" fontId="10" fillId="0" borderId="0" xfId="1" applyNumberFormat="1" applyFont="1"/>
    <xf numFmtId="2" fontId="10" fillId="0" borderId="0" xfId="1" applyNumberFormat="1" applyFont="1" applyBorder="1" applyAlignment="1">
      <alignment vertical="top"/>
    </xf>
    <xf numFmtId="164" fontId="10" fillId="0" borderId="0" xfId="1" applyNumberFormat="1" applyFont="1" applyBorder="1"/>
    <xf numFmtId="0" fontId="10" fillId="0" borderId="0" xfId="1" applyFont="1" applyBorder="1" applyAlignment="1">
      <alignment vertical="top"/>
    </xf>
    <xf numFmtId="164" fontId="4" fillId="0" borderId="0" xfId="1" applyNumberFormat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11" fillId="0" borderId="0" xfId="1" applyFont="1" applyBorder="1" applyAlignment="1">
      <alignment vertical="top" wrapText="1"/>
    </xf>
    <xf numFmtId="0" fontId="11" fillId="0" borderId="0" xfId="1" applyFont="1" applyBorder="1" applyAlignment="1">
      <alignment horizontal="right" vertical="top" wrapText="1"/>
    </xf>
    <xf numFmtId="0" fontId="10" fillId="0" borderId="0" xfId="1" applyFont="1" applyBorder="1"/>
    <xf numFmtId="166" fontId="3" fillId="0" borderId="0" xfId="1" applyNumberFormat="1" applyFont="1" applyAlignment="1">
      <alignment horizontal="center"/>
    </xf>
    <xf numFmtId="1" fontId="3" fillId="0" borderId="0" xfId="1" quotePrefix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6" fontId="4" fillId="0" borderId="10" xfId="1" applyNumberFormat="1" applyFont="1" applyBorder="1" applyAlignment="1">
      <alignment vertical="top" wrapText="1"/>
    </xf>
    <xf numFmtId="166" fontId="24" fillId="0" borderId="7" xfId="1" applyNumberFormat="1" applyFont="1" applyBorder="1" applyAlignment="1">
      <alignment vertical="top" wrapText="1"/>
    </xf>
    <xf numFmtId="0" fontId="25" fillId="0" borderId="8" xfId="1" applyNumberFormat="1" applyFont="1" applyBorder="1" applyAlignment="1">
      <alignment horizontal="center" vertical="top" wrapText="1"/>
    </xf>
    <xf numFmtId="0" fontId="16" fillId="0" borderId="16" xfId="1" applyNumberFormat="1" applyFont="1" applyBorder="1" applyAlignment="1">
      <alignment vertical="top" wrapText="1"/>
    </xf>
    <xf numFmtId="0" fontId="16" fillId="0" borderId="17" xfId="1" applyNumberFormat="1" applyFont="1" applyBorder="1" applyAlignment="1">
      <alignment vertical="top" wrapText="1"/>
    </xf>
    <xf numFmtId="166" fontId="16" fillId="0" borderId="15" xfId="1" applyNumberFormat="1" applyFont="1" applyBorder="1" applyAlignment="1">
      <alignment horizontal="center" vertical="top" wrapText="1"/>
    </xf>
    <xf numFmtId="0" fontId="16" fillId="0" borderId="18" xfId="1" applyNumberFormat="1" applyFont="1" applyBorder="1" applyAlignment="1">
      <alignment vertical="top" wrapText="1"/>
    </xf>
    <xf numFmtId="0" fontId="10" fillId="0" borderId="0" xfId="1" applyNumberFormat="1" applyFont="1" applyBorder="1" applyAlignment="1">
      <alignment vertical="top"/>
    </xf>
    <xf numFmtId="14" fontId="13" fillId="0" borderId="0" xfId="0" applyNumberFormat="1" applyFont="1" applyFill="1" applyBorder="1" applyAlignment="1">
      <alignment vertical="top" wrapText="1"/>
    </xf>
    <xf numFmtId="166" fontId="0" fillId="0" borderId="0" xfId="0" applyNumberFormat="1" applyBorder="1"/>
    <xf numFmtId="164" fontId="3" fillId="4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5" fontId="4" fillId="0" borderId="0" xfId="0" applyNumberFormat="1" applyFont="1" applyBorder="1"/>
    <xf numFmtId="0" fontId="4" fillId="0" borderId="0" xfId="1" applyAlignment="1">
      <alignment vertical="top"/>
    </xf>
    <xf numFmtId="0" fontId="4" fillId="0" borderId="0" xfId="1" applyNumberFormat="1" applyFont="1" applyBorder="1" applyAlignment="1">
      <alignment vertical="top"/>
    </xf>
    <xf numFmtId="0" fontId="4" fillId="0" borderId="0" xfId="1" applyAlignment="1">
      <alignment horizontal="left" vertical="top"/>
    </xf>
    <xf numFmtId="0" fontId="4" fillId="0" borderId="0" xfId="1" applyFont="1" applyAlignment="1">
      <alignment horizontal="left" vertical="top"/>
    </xf>
    <xf numFmtId="0" fontId="4" fillId="0" borderId="0" xfId="1" applyNumberFormat="1" applyFont="1" applyBorder="1" applyAlignment="1">
      <alignment vertical="top" wrapText="1"/>
    </xf>
    <xf numFmtId="0" fontId="8" fillId="0" borderId="0" xfId="1" applyNumberFormat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4" fillId="0" borderId="0" xfId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15" fontId="4" fillId="0" borderId="0" xfId="1" applyNumberFormat="1" applyFill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17" fontId="4" fillId="0" borderId="0" xfId="1" applyNumberFormat="1" applyBorder="1" applyAlignment="1">
      <alignment vertical="top" wrapText="1"/>
    </xf>
    <xf numFmtId="0" fontId="22" fillId="0" borderId="0" xfId="1" applyFont="1" applyFill="1" applyBorder="1" applyAlignment="1">
      <alignment vertical="top" wrapText="1"/>
    </xf>
    <xf numFmtId="166" fontId="4" fillId="0" borderId="0" xfId="1" applyNumberFormat="1" applyFill="1" applyBorder="1" applyAlignment="1">
      <alignment vertical="top" wrapText="1"/>
    </xf>
    <xf numFmtId="17" fontId="4" fillId="0" borderId="0" xfId="1" applyNumberFormat="1" applyFont="1" applyBorder="1" applyAlignment="1">
      <alignment vertical="top" wrapText="1"/>
    </xf>
    <xf numFmtId="0" fontId="14" fillId="0" borderId="0" xfId="1" applyFont="1" applyBorder="1" applyAlignment="1">
      <alignment vertical="top" wrapText="1"/>
    </xf>
    <xf numFmtId="164" fontId="14" fillId="0" borderId="0" xfId="1" applyNumberFormat="1" applyFont="1" applyBorder="1" applyAlignment="1">
      <alignment vertical="top" wrapText="1"/>
    </xf>
    <xf numFmtId="0" fontId="4" fillId="0" borderId="0" xfId="1" applyBorder="1" applyAlignment="1">
      <alignment horizontal="right" vertical="top" wrapText="1"/>
    </xf>
    <xf numFmtId="166" fontId="4" fillId="0" borderId="0" xfId="1" applyNumberFormat="1" applyFont="1" applyFill="1" applyBorder="1" applyAlignment="1">
      <alignment vertical="top" wrapText="1"/>
    </xf>
    <xf numFmtId="164" fontId="4" fillId="0" borderId="1" xfId="1" applyNumberFormat="1" applyBorder="1" applyAlignment="1">
      <alignment vertical="top" wrapText="1"/>
    </xf>
    <xf numFmtId="164" fontId="4" fillId="0" borderId="0" xfId="1" applyNumberFormat="1" applyFill="1" applyBorder="1" applyAlignment="1">
      <alignment vertical="top" wrapText="1"/>
    </xf>
    <xf numFmtId="164" fontId="4" fillId="0" borderId="1" xfId="1" applyNumberForma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vertical="top" wrapText="1"/>
    </xf>
    <xf numFmtId="17" fontId="4" fillId="0" borderId="0" xfId="1" applyNumberFormat="1" applyAlignment="1">
      <alignment vertical="top" wrapText="1"/>
    </xf>
    <xf numFmtId="0" fontId="4" fillId="0" borderId="0" xfId="1" applyFont="1" applyAlignment="1">
      <alignment vertical="top" wrapText="1"/>
    </xf>
    <xf numFmtId="15" fontId="4" fillId="0" borderId="0" xfId="1" applyNumberFormat="1" applyBorder="1" applyAlignment="1">
      <alignment vertical="top" wrapText="1"/>
    </xf>
    <xf numFmtId="0" fontId="22" fillId="0" borderId="0" xfId="1" applyFont="1" applyAlignment="1">
      <alignment vertical="top" wrapText="1"/>
    </xf>
    <xf numFmtId="164" fontId="3" fillId="0" borderId="0" xfId="1" applyNumberFormat="1" applyFont="1" applyFill="1" applyBorder="1" applyAlignment="1">
      <alignment vertical="top" wrapText="1"/>
    </xf>
    <xf numFmtId="164" fontId="3" fillId="0" borderId="0" xfId="1" applyNumberFormat="1" applyFont="1" applyFill="1" applyAlignment="1">
      <alignment vertical="top" wrapText="1"/>
    </xf>
    <xf numFmtId="164" fontId="4" fillId="0" borderId="0" xfId="1" applyNumberFormat="1" applyFill="1" applyAlignment="1">
      <alignment vertical="top" wrapText="1"/>
    </xf>
    <xf numFmtId="0" fontId="4" fillId="0" borderId="0" xfId="1" applyFont="1" applyBorder="1" applyAlignment="1">
      <alignment horizontal="right" vertical="top" wrapText="1"/>
    </xf>
    <xf numFmtId="164" fontId="4" fillId="0" borderId="0" xfId="1" applyNumberFormat="1" applyAlignment="1">
      <alignment vertical="top" wrapText="1"/>
    </xf>
    <xf numFmtId="15" fontId="4" fillId="0" borderId="0" xfId="1" applyNumberFormat="1" applyFont="1" applyBorder="1" applyAlignment="1">
      <alignment vertical="top" wrapText="1"/>
    </xf>
    <xf numFmtId="164" fontId="4" fillId="0" borderId="0" xfId="1" applyNumberFormat="1" applyFont="1" applyBorder="1" applyAlignment="1">
      <alignment vertical="top" wrapText="1"/>
    </xf>
    <xf numFmtId="0" fontId="4" fillId="0" borderId="0" xfId="1" applyAlignment="1">
      <alignment horizontal="right" vertical="top" wrapText="1"/>
    </xf>
    <xf numFmtId="166" fontId="4" fillId="0" borderId="0" xfId="1" quotePrefix="1" applyNumberFormat="1" applyBorder="1" applyAlignment="1">
      <alignment vertical="top"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/>
    </xf>
    <xf numFmtId="0" fontId="3" fillId="0" borderId="7" xfId="1" applyNumberFormat="1" applyFont="1" applyBorder="1" applyAlignment="1">
      <alignment horizontal="center" vertical="top" wrapText="1"/>
    </xf>
    <xf numFmtId="166" fontId="4" fillId="0" borderId="0" xfId="1" quotePrefix="1" applyNumberFormat="1" applyAlignment="1">
      <alignment horizontal="center" vertical="top" wrapText="1"/>
    </xf>
    <xf numFmtId="166" fontId="4" fillId="0" borderId="0" xfId="1" quotePrefix="1" applyNumberFormat="1" applyFill="1" applyBorder="1" applyAlignment="1">
      <alignment horizontal="center" vertical="top" wrapText="1"/>
    </xf>
    <xf numFmtId="15" fontId="4" fillId="0" borderId="0" xfId="1" quotePrefix="1" applyNumberFormat="1" applyBorder="1" applyAlignment="1">
      <alignment horizontal="right" vertical="top" wrapText="1"/>
    </xf>
    <xf numFmtId="0" fontId="8" fillId="0" borderId="0" xfId="1" applyFont="1" applyAlignment="1">
      <alignment horizontal="left" vertical="top"/>
    </xf>
    <xf numFmtId="0" fontId="8" fillId="0" borderId="0" xfId="1" applyNumberFormat="1" applyFont="1" applyBorder="1" applyAlignment="1">
      <alignment vertical="top"/>
    </xf>
    <xf numFmtId="0" fontId="0" fillId="0" borderId="1" xfId="0" applyBorder="1" applyAlignment="1">
      <alignment vertical="top" wrapText="1"/>
    </xf>
    <xf numFmtId="14" fontId="0" fillId="0" borderId="0" xfId="0" applyNumberFormat="1"/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1" fontId="0" fillId="0" borderId="0" xfId="0" applyNumberFormat="1" applyAlignment="1">
      <alignment horizontal="right"/>
    </xf>
    <xf numFmtId="14" fontId="4" fillId="0" borderId="0" xfId="0" applyNumberFormat="1" applyFont="1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4" borderId="11" xfId="0" applyNumberFormat="1" applyFont="1" applyFill="1" applyBorder="1" applyAlignment="1">
      <alignment horizontal="center"/>
    </xf>
    <xf numFmtId="164" fontId="3" fillId="4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 wrapText="1"/>
    </xf>
    <xf numFmtId="0" fontId="22" fillId="0" borderId="0" xfId="1" applyFont="1" applyBorder="1" applyAlignment="1">
      <alignment vertical="top" wrapText="1"/>
    </xf>
    <xf numFmtId="0" fontId="8" fillId="0" borderId="0" xfId="1" applyFont="1" applyAlignment="1">
      <alignment horizontal="left" vertical="top" wrapText="1"/>
    </xf>
    <xf numFmtId="0" fontId="4" fillId="0" borderId="0" xfId="1" applyAlignment="1">
      <alignment horizontal="center" vertical="top" wrapText="1"/>
    </xf>
    <xf numFmtId="0" fontId="3" fillId="6" borderId="0" xfId="0" applyFont="1" applyFill="1" applyAlignment="1">
      <alignment horizontal="center"/>
    </xf>
    <xf numFmtId="0" fontId="9" fillId="0" borderId="0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64" fontId="21" fillId="0" borderId="12" xfId="1" applyNumberFormat="1" applyFont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1" xfId="1" applyNumberFormat="1" applyFont="1" applyBorder="1" applyAlignment="1">
      <alignment horizontal="center" vertical="center" wrapText="1"/>
    </xf>
    <xf numFmtId="166" fontId="17" fillId="0" borderId="17" xfId="1" applyNumberFormat="1" applyFont="1" applyBorder="1" applyAlignment="1">
      <alignment horizontal="center" vertical="center" wrapText="1"/>
    </xf>
    <xf numFmtId="166" fontId="17" fillId="0" borderId="15" xfId="1" applyNumberFormat="1" applyFont="1" applyBorder="1" applyAlignment="1">
      <alignment horizontal="center" vertical="center" wrapText="1"/>
    </xf>
    <xf numFmtId="166" fontId="17" fillId="0" borderId="16" xfId="1" applyNumberFormat="1" applyFont="1" applyBorder="1" applyAlignment="1">
      <alignment horizontal="center" vertical="center" wrapText="1"/>
    </xf>
    <xf numFmtId="166" fontId="26" fillId="0" borderId="12" xfId="1" applyNumberFormat="1" applyFont="1" applyBorder="1" applyAlignment="1">
      <alignment horizontal="center" vertical="center" wrapText="1"/>
    </xf>
    <xf numFmtId="166" fontId="26" fillId="0" borderId="0" xfId="1" applyNumberFormat="1" applyFont="1" applyBorder="1" applyAlignment="1">
      <alignment horizontal="center" vertical="center" wrapText="1"/>
    </xf>
    <xf numFmtId="166" fontId="26" fillId="0" borderId="1" xfId="1" applyNumberFormat="1" applyFont="1" applyBorder="1" applyAlignment="1">
      <alignment horizontal="center" vertical="center" wrapText="1"/>
    </xf>
    <xf numFmtId="0" fontId="4" fillId="0" borderId="0" xfId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4"/>
  <sheetViews>
    <sheetView topLeftCell="A31" zoomScale="115" zoomScaleNormal="115" workbookViewId="0">
      <selection activeCell="F37" sqref="F37"/>
    </sheetView>
  </sheetViews>
  <sheetFormatPr defaultRowHeight="12.75" x14ac:dyDescent="0.2"/>
  <cols>
    <col min="1" max="1" width="12.5703125" style="22" customWidth="1"/>
    <col min="2" max="2" width="34" style="2" customWidth="1"/>
    <col min="3" max="3" width="14.42578125" style="3" customWidth="1"/>
    <col min="4" max="4" width="15.42578125" style="3" customWidth="1"/>
    <col min="5" max="5" width="13.42578125" style="3" customWidth="1"/>
    <col min="6" max="6" width="18.7109375" style="3" customWidth="1"/>
    <col min="7" max="7" width="12" customWidth="1"/>
  </cols>
  <sheetData>
    <row r="1" spans="1:15" x14ac:dyDescent="0.2">
      <c r="A1" s="371" t="s">
        <v>220</v>
      </c>
      <c r="B1" s="371"/>
      <c r="C1" s="371"/>
      <c r="D1" s="371"/>
      <c r="E1" s="371"/>
      <c r="F1" s="371"/>
      <c r="G1" s="371"/>
    </row>
    <row r="2" spans="1:15" x14ac:dyDescent="0.2">
      <c r="A2" s="1"/>
      <c r="G2" s="3"/>
    </row>
    <row r="3" spans="1:15" s="5" customFormat="1" x14ac:dyDescent="0.2">
      <c r="A3" s="114" t="s">
        <v>0</v>
      </c>
      <c r="B3" s="115" t="s">
        <v>1</v>
      </c>
      <c r="C3" s="116" t="s">
        <v>2</v>
      </c>
      <c r="D3" s="116" t="s">
        <v>3</v>
      </c>
      <c r="E3" s="116" t="s">
        <v>4</v>
      </c>
      <c r="F3" s="116" t="s">
        <v>5</v>
      </c>
      <c r="G3" s="34" t="s">
        <v>18</v>
      </c>
      <c r="K3" s="153"/>
    </row>
    <row r="4" spans="1:15" s="7" customFormat="1" ht="25.5" x14ac:dyDescent="0.2">
      <c r="A4" s="6">
        <v>42826</v>
      </c>
      <c r="B4" s="7" t="s">
        <v>217</v>
      </c>
      <c r="C4" s="8">
        <v>320</v>
      </c>
      <c r="D4" s="8"/>
      <c r="E4" s="8"/>
      <c r="F4" s="8">
        <v>320</v>
      </c>
      <c r="G4" s="8"/>
      <c r="K4" s="119"/>
    </row>
    <row r="5" spans="1:15" s="7" customFormat="1" ht="25.5" x14ac:dyDescent="0.2">
      <c r="A5" s="6">
        <v>42826</v>
      </c>
      <c r="B5" s="7" t="s">
        <v>218</v>
      </c>
      <c r="C5" s="9">
        <v>101</v>
      </c>
      <c r="D5" s="8">
        <v>101</v>
      </c>
      <c r="E5" s="8"/>
      <c r="F5" s="8"/>
      <c r="G5" s="8"/>
      <c r="K5" s="119"/>
    </row>
    <row r="6" spans="1:15" s="2" customFormat="1" x14ac:dyDescent="0.2">
      <c r="A6" s="6">
        <v>42836</v>
      </c>
      <c r="B6" s="7" t="s">
        <v>7</v>
      </c>
      <c r="C6" s="8">
        <v>1.28</v>
      </c>
      <c r="D6" s="8"/>
      <c r="E6" s="8">
        <v>1.28</v>
      </c>
      <c r="F6" s="8"/>
      <c r="G6" s="8"/>
      <c r="K6" s="95"/>
    </row>
    <row r="7" spans="1:15" s="2" customFormat="1" x14ac:dyDescent="0.2">
      <c r="A7" s="10">
        <v>42837</v>
      </c>
      <c r="B7" s="2" t="s">
        <v>219</v>
      </c>
      <c r="C7" s="9">
        <v>17201</v>
      </c>
      <c r="D7" s="9">
        <v>17201</v>
      </c>
      <c r="E7" s="8"/>
      <c r="F7" s="8"/>
      <c r="G7" s="8"/>
      <c r="K7" s="95"/>
    </row>
    <row r="8" spans="1:15" s="2" customFormat="1" ht="25.5" x14ac:dyDescent="0.2">
      <c r="A8" s="10">
        <v>42850</v>
      </c>
      <c r="B8" s="2" t="s">
        <v>218</v>
      </c>
      <c r="C8" s="9">
        <v>44.95</v>
      </c>
      <c r="D8" s="9">
        <v>44.95</v>
      </c>
      <c r="E8" s="9"/>
      <c r="F8" s="8"/>
      <c r="G8" s="8"/>
      <c r="K8" s="95"/>
    </row>
    <row r="9" spans="1:15" s="2" customFormat="1" x14ac:dyDescent="0.2">
      <c r="A9" s="6">
        <v>42864</v>
      </c>
      <c r="B9" s="7" t="s">
        <v>7</v>
      </c>
      <c r="C9" s="8">
        <v>1.71</v>
      </c>
      <c r="D9" s="8"/>
      <c r="E9" s="8">
        <v>1.71</v>
      </c>
      <c r="F9" s="8"/>
      <c r="G9" s="8"/>
      <c r="K9" s="95"/>
    </row>
    <row r="10" spans="1:15" s="2" customFormat="1" x14ac:dyDescent="0.2">
      <c r="A10" s="6">
        <v>42872</v>
      </c>
      <c r="B10" s="7" t="s">
        <v>278</v>
      </c>
      <c r="C10" s="8">
        <v>376</v>
      </c>
      <c r="D10" s="8"/>
      <c r="E10" s="8"/>
      <c r="F10" s="8">
        <v>376</v>
      </c>
      <c r="G10" s="8"/>
      <c r="K10" s="95"/>
    </row>
    <row r="11" spans="1:15" s="2" customFormat="1" ht="20.25" customHeight="1" x14ac:dyDescent="0.2">
      <c r="A11" s="10">
        <v>42872</v>
      </c>
      <c r="B11" s="7" t="s">
        <v>279</v>
      </c>
      <c r="C11" s="9">
        <v>114</v>
      </c>
      <c r="D11" s="9"/>
      <c r="E11" s="9"/>
      <c r="F11" s="8">
        <v>114</v>
      </c>
      <c r="G11" s="8"/>
      <c r="H11" s="9"/>
      <c r="I11" s="9"/>
      <c r="J11" s="9"/>
      <c r="K11" s="29"/>
      <c r="L11" s="9"/>
      <c r="M11" s="9"/>
      <c r="N11" s="9"/>
      <c r="O11" s="9"/>
    </row>
    <row r="12" spans="1:15" s="2" customFormat="1" ht="24.75" customHeight="1" x14ac:dyDescent="0.2">
      <c r="A12" s="6">
        <v>42872</v>
      </c>
      <c r="B12" s="7" t="s">
        <v>280</v>
      </c>
      <c r="C12" s="9">
        <v>114</v>
      </c>
      <c r="D12" s="9"/>
      <c r="E12" s="9"/>
      <c r="F12" s="8">
        <v>114</v>
      </c>
      <c r="G12" s="8"/>
      <c r="H12" s="9"/>
      <c r="I12" s="9"/>
      <c r="J12" s="9"/>
      <c r="K12" s="29"/>
      <c r="L12" s="9"/>
      <c r="M12" s="9"/>
      <c r="N12" s="9"/>
      <c r="O12" s="9"/>
    </row>
    <row r="13" spans="1:15" s="2" customFormat="1" ht="20.25" customHeight="1" x14ac:dyDescent="0.2">
      <c r="A13" s="134">
        <v>42892</v>
      </c>
      <c r="B13" s="2" t="s">
        <v>341</v>
      </c>
      <c r="C13" s="8">
        <v>9</v>
      </c>
      <c r="D13" s="8">
        <v>9</v>
      </c>
      <c r="F13" s="8"/>
      <c r="G13" s="8"/>
      <c r="H13" s="9"/>
      <c r="I13" s="9"/>
      <c r="J13" s="9"/>
      <c r="K13" s="29"/>
      <c r="L13" s="9"/>
      <c r="M13" s="9"/>
      <c r="N13" s="9"/>
      <c r="O13" s="9"/>
    </row>
    <row r="14" spans="1:15" s="2" customFormat="1" ht="15.75" customHeight="1" x14ac:dyDescent="0.2">
      <c r="A14" s="10">
        <v>42895</v>
      </c>
      <c r="B14" s="2" t="s">
        <v>7</v>
      </c>
      <c r="C14" s="9">
        <v>1.89</v>
      </c>
      <c r="D14" s="9"/>
      <c r="E14" s="9">
        <v>1.89</v>
      </c>
      <c r="F14" s="8"/>
      <c r="G14" s="8"/>
      <c r="H14" s="9"/>
      <c r="I14" s="9"/>
      <c r="J14" s="9"/>
      <c r="K14" s="29"/>
      <c r="L14" s="9"/>
      <c r="M14" s="9"/>
      <c r="N14" s="9"/>
      <c r="O14" s="9"/>
    </row>
    <row r="15" spans="1:15" s="2" customFormat="1" ht="18.75" customHeight="1" x14ac:dyDescent="0.2">
      <c r="A15" s="134">
        <v>42901</v>
      </c>
      <c r="B15" s="2" t="s">
        <v>292</v>
      </c>
      <c r="C15" s="8">
        <v>9</v>
      </c>
      <c r="D15" s="8">
        <v>9</v>
      </c>
      <c r="E15" s="8"/>
      <c r="F15" s="8"/>
      <c r="G15" s="8"/>
      <c r="H15" s="9"/>
      <c r="I15" s="9"/>
      <c r="J15" s="9"/>
      <c r="K15" s="29"/>
      <c r="L15" s="9"/>
      <c r="M15" s="9"/>
      <c r="N15" s="9"/>
      <c r="O15" s="9"/>
    </row>
    <row r="16" spans="1:15" s="2" customFormat="1" ht="17.25" customHeight="1" x14ac:dyDescent="0.2">
      <c r="A16" s="134">
        <v>42913</v>
      </c>
      <c r="B16" s="2" t="s">
        <v>297</v>
      </c>
      <c r="C16" s="8">
        <v>2563.6</v>
      </c>
      <c r="D16" s="8"/>
      <c r="E16" s="8"/>
      <c r="F16" s="8"/>
      <c r="G16" s="8">
        <v>2563.6</v>
      </c>
      <c r="H16" s="9"/>
      <c r="I16" s="9"/>
      <c r="J16" s="9"/>
      <c r="K16" s="29"/>
      <c r="L16" s="9"/>
      <c r="M16" s="9"/>
      <c r="N16" s="9"/>
      <c r="O16" s="9"/>
    </row>
    <row r="17" spans="1:15" s="18" customFormat="1" x14ac:dyDescent="0.2">
      <c r="A17" s="150"/>
      <c r="B17" s="151" t="s">
        <v>8</v>
      </c>
      <c r="C17" s="158">
        <f>SUM(C4:C16)</f>
        <v>20857.429999999997</v>
      </c>
      <c r="D17" s="158">
        <f t="shared" ref="D17:G17" si="0">SUM(D4:D16)</f>
        <v>17364.95</v>
      </c>
      <c r="E17" s="158">
        <f t="shared" si="0"/>
        <v>4.88</v>
      </c>
      <c r="F17" s="158">
        <f t="shared" si="0"/>
        <v>924</v>
      </c>
      <c r="G17" s="158">
        <f t="shared" si="0"/>
        <v>2563.6</v>
      </c>
      <c r="H17" s="21"/>
      <c r="I17" s="21"/>
      <c r="J17" s="21"/>
      <c r="K17" s="149"/>
      <c r="L17" s="21"/>
      <c r="M17" s="21"/>
      <c r="N17" s="21"/>
      <c r="O17" s="21"/>
    </row>
    <row r="18" spans="1:15" s="18" customFormat="1" x14ac:dyDescent="0.2">
      <c r="A18" s="142">
        <v>42926</v>
      </c>
      <c r="B18" s="131" t="s">
        <v>7</v>
      </c>
      <c r="C18" s="139">
        <v>1.82</v>
      </c>
      <c r="D18" s="139"/>
      <c r="E18" s="139">
        <v>1.82</v>
      </c>
      <c r="F18" s="139"/>
      <c r="G18" s="139"/>
      <c r="H18" s="21"/>
      <c r="I18" s="21"/>
      <c r="J18" s="21"/>
      <c r="K18" s="149"/>
      <c r="L18" s="21"/>
      <c r="M18" s="21"/>
      <c r="N18" s="21"/>
      <c r="O18" s="21"/>
    </row>
    <row r="19" spans="1:15" s="18" customFormat="1" x14ac:dyDescent="0.2">
      <c r="A19" s="142">
        <v>42956</v>
      </c>
      <c r="B19" s="131" t="s">
        <v>7</v>
      </c>
      <c r="C19" s="139">
        <v>1.78</v>
      </c>
      <c r="D19" s="139"/>
      <c r="E19" s="139">
        <v>1.78</v>
      </c>
      <c r="F19" s="139"/>
      <c r="G19" s="139"/>
      <c r="H19" s="21"/>
      <c r="I19" s="21"/>
      <c r="J19" s="21"/>
      <c r="K19" s="149"/>
      <c r="L19" s="21"/>
      <c r="M19" s="21"/>
      <c r="N19" s="21"/>
      <c r="O19" s="21"/>
    </row>
    <row r="20" spans="1:15" s="18" customFormat="1" ht="25.5" x14ac:dyDescent="0.2">
      <c r="A20" s="142">
        <v>42958</v>
      </c>
      <c r="B20" s="131" t="s">
        <v>335</v>
      </c>
      <c r="C20" s="139">
        <v>35</v>
      </c>
      <c r="D20" s="139"/>
      <c r="E20" s="139"/>
      <c r="F20" s="139">
        <v>35</v>
      </c>
      <c r="G20" s="139"/>
      <c r="H20" s="21"/>
      <c r="I20" s="21"/>
      <c r="J20" s="21"/>
      <c r="K20" s="149"/>
      <c r="L20" s="21"/>
      <c r="M20" s="21"/>
      <c r="N20" s="21"/>
      <c r="O20" s="21"/>
    </row>
    <row r="21" spans="1:15" s="20" customFormat="1" ht="16.5" customHeight="1" x14ac:dyDescent="0.2">
      <c r="A21" s="15">
        <v>42965</v>
      </c>
      <c r="B21" s="20" t="s">
        <v>342</v>
      </c>
      <c r="C21" s="21">
        <v>9</v>
      </c>
      <c r="D21" s="21">
        <v>9</v>
      </c>
      <c r="E21" s="21"/>
      <c r="F21" s="21"/>
      <c r="G21" s="28"/>
      <c r="H21" s="21"/>
      <c r="I21" s="21"/>
      <c r="J21" s="21"/>
      <c r="K21" s="17"/>
      <c r="L21" s="21"/>
      <c r="M21" s="21"/>
      <c r="N21" s="21"/>
      <c r="O21" s="21"/>
    </row>
    <row r="22" spans="1:15" s="20" customFormat="1" x14ac:dyDescent="0.2">
      <c r="A22" s="15">
        <v>42989</v>
      </c>
      <c r="B22" s="20" t="s">
        <v>7</v>
      </c>
      <c r="C22" s="21">
        <v>1.85</v>
      </c>
      <c r="D22" s="21"/>
      <c r="E22" s="21">
        <v>1.85</v>
      </c>
      <c r="F22" s="21"/>
      <c r="G22" s="28"/>
      <c r="H22" s="21"/>
      <c r="I22" s="21"/>
      <c r="J22" s="21"/>
      <c r="K22" s="17"/>
      <c r="L22" s="21"/>
      <c r="M22" s="21"/>
      <c r="N22" s="21"/>
      <c r="O22" s="21"/>
    </row>
    <row r="23" spans="1:15" s="20" customFormat="1" x14ac:dyDescent="0.2">
      <c r="A23" s="157"/>
      <c r="B23" s="161" t="s">
        <v>152</v>
      </c>
      <c r="C23" s="152">
        <f>SUM(C18:C22)</f>
        <v>49.45</v>
      </c>
      <c r="D23" s="152">
        <f>SUM(D18:D22)</f>
        <v>9</v>
      </c>
      <c r="E23" s="152">
        <f>SUM(E18:E22)</f>
        <v>5.45</v>
      </c>
      <c r="F23" s="152">
        <f>SUM(F18:F22)</f>
        <v>35</v>
      </c>
      <c r="G23" s="152">
        <f>SUM(G18:G22)</f>
        <v>0</v>
      </c>
      <c r="H23" s="21"/>
      <c r="I23" s="21"/>
      <c r="J23" s="21"/>
      <c r="K23" s="17"/>
      <c r="L23" s="21"/>
      <c r="M23" s="21"/>
      <c r="N23" s="21"/>
      <c r="O23" s="21"/>
    </row>
    <row r="24" spans="1:15" s="18" customFormat="1" x14ac:dyDescent="0.2">
      <c r="A24" s="312">
        <v>43017</v>
      </c>
      <c r="B24" s="118" t="s">
        <v>7</v>
      </c>
      <c r="C24" s="139">
        <v>1.37</v>
      </c>
      <c r="D24" s="139"/>
      <c r="E24" s="28">
        <v>1.37</v>
      </c>
      <c r="F24" s="139"/>
      <c r="G24" s="139"/>
      <c r="H24" s="21"/>
      <c r="I24" s="21"/>
      <c r="J24" s="21"/>
      <c r="K24" s="17"/>
      <c r="L24" s="21"/>
      <c r="M24" s="21"/>
      <c r="N24" s="21"/>
      <c r="O24" s="21"/>
    </row>
    <row r="25" spans="1:15" s="18" customFormat="1" x14ac:dyDescent="0.2">
      <c r="A25" s="312">
        <v>43048</v>
      </c>
      <c r="B25" s="118" t="s">
        <v>7</v>
      </c>
      <c r="C25" s="139">
        <v>1.44</v>
      </c>
      <c r="D25" s="139"/>
      <c r="E25" s="28">
        <v>1.44</v>
      </c>
      <c r="F25" s="139"/>
      <c r="G25" s="139"/>
      <c r="H25" s="21"/>
      <c r="I25" s="21"/>
      <c r="J25" s="21"/>
      <c r="K25" s="17"/>
      <c r="L25" s="21"/>
      <c r="M25" s="21"/>
      <c r="N25" s="21"/>
      <c r="O25" s="21"/>
    </row>
    <row r="26" spans="1:15" s="18" customFormat="1" x14ac:dyDescent="0.2">
      <c r="A26" s="312">
        <v>43080</v>
      </c>
      <c r="B26" s="118" t="s">
        <v>7</v>
      </c>
      <c r="C26" s="139">
        <v>1.49</v>
      </c>
      <c r="D26" s="139"/>
      <c r="E26" s="28">
        <v>1.49</v>
      </c>
      <c r="F26" s="139"/>
      <c r="G26" s="139"/>
      <c r="H26" s="21"/>
      <c r="I26" s="21"/>
      <c r="J26" s="21"/>
      <c r="K26" s="17"/>
      <c r="L26" s="21"/>
      <c r="M26" s="21"/>
      <c r="N26" s="21"/>
      <c r="O26" s="21"/>
    </row>
    <row r="27" spans="1:15" s="18" customFormat="1" ht="25.5" x14ac:dyDescent="0.2">
      <c r="A27" s="312">
        <v>43012</v>
      </c>
      <c r="B27" s="118" t="s">
        <v>218</v>
      </c>
      <c r="C27" s="139">
        <v>40.5</v>
      </c>
      <c r="D27" s="139">
        <v>40.5</v>
      </c>
      <c r="E27" s="28"/>
      <c r="F27" s="139"/>
      <c r="G27" s="139"/>
      <c r="H27" s="21"/>
      <c r="I27" s="21"/>
      <c r="J27" s="21"/>
      <c r="K27" s="17"/>
      <c r="L27" s="21"/>
      <c r="M27" s="21"/>
      <c r="N27" s="21"/>
      <c r="O27" s="21"/>
    </row>
    <row r="28" spans="1:15" s="18" customFormat="1" x14ac:dyDescent="0.2">
      <c r="A28" s="312">
        <v>43061</v>
      </c>
      <c r="B28" s="118" t="s">
        <v>385</v>
      </c>
      <c r="C28" s="139">
        <v>960</v>
      </c>
      <c r="D28" s="139"/>
      <c r="E28" s="28"/>
      <c r="F28" s="139">
        <v>960</v>
      </c>
      <c r="G28" s="139"/>
      <c r="H28" s="21"/>
      <c r="I28" s="21"/>
      <c r="J28" s="21"/>
      <c r="K28" s="17"/>
      <c r="L28" s="21"/>
      <c r="M28" s="21"/>
      <c r="N28" s="21"/>
      <c r="O28" s="21"/>
    </row>
    <row r="29" spans="1:15" s="18" customFormat="1" ht="25.5" x14ac:dyDescent="0.2">
      <c r="A29" s="312">
        <v>43061</v>
      </c>
      <c r="B29" s="118" t="s">
        <v>386</v>
      </c>
      <c r="C29" s="139">
        <v>155</v>
      </c>
      <c r="D29" s="139"/>
      <c r="E29" s="28"/>
      <c r="F29" s="139">
        <v>155</v>
      </c>
      <c r="G29" s="139"/>
      <c r="H29" s="21"/>
      <c r="I29" s="21"/>
      <c r="J29" s="21"/>
      <c r="K29" s="17"/>
      <c r="L29" s="21"/>
      <c r="M29" s="21"/>
      <c r="N29" s="21"/>
      <c r="O29" s="21"/>
    </row>
    <row r="30" spans="1:15" s="18" customFormat="1" x14ac:dyDescent="0.2">
      <c r="A30" s="312"/>
      <c r="B30" s="118"/>
      <c r="C30" s="139"/>
      <c r="D30" s="139"/>
      <c r="E30" s="28"/>
      <c r="F30" s="139"/>
      <c r="G30" s="139"/>
      <c r="H30" s="21"/>
      <c r="I30" s="21"/>
      <c r="J30" s="21"/>
      <c r="K30" s="17"/>
      <c r="L30" s="21"/>
      <c r="M30" s="21"/>
      <c r="N30" s="21"/>
      <c r="O30" s="21"/>
    </row>
    <row r="31" spans="1:15" s="18" customFormat="1" x14ac:dyDescent="0.2">
      <c r="A31" s="154"/>
      <c r="B31" s="118"/>
      <c r="C31" s="139"/>
      <c r="D31" s="139"/>
      <c r="E31" s="28"/>
      <c r="F31" s="139"/>
      <c r="G31" s="139"/>
      <c r="H31" s="21"/>
      <c r="I31" s="21"/>
      <c r="J31" s="21"/>
      <c r="K31" s="17"/>
      <c r="L31" s="21"/>
      <c r="M31" s="21"/>
      <c r="N31" s="21"/>
      <c r="O31" s="21"/>
    </row>
    <row r="32" spans="1:15" x14ac:dyDescent="0.2">
      <c r="A32" s="162"/>
      <c r="B32" s="150" t="s">
        <v>9</v>
      </c>
      <c r="C32" s="152">
        <f>SUM(C24:C31)</f>
        <v>1159.8</v>
      </c>
      <c r="D32" s="152">
        <f>SUM(D24:D31)</f>
        <v>40.5</v>
      </c>
      <c r="E32" s="152">
        <f>SUM(E24:E31)</f>
        <v>4.3</v>
      </c>
      <c r="F32" s="152">
        <f>SUM(F24:F31)</f>
        <v>1115</v>
      </c>
      <c r="G32" s="152">
        <f>SUM(G24:G31)</f>
        <v>0</v>
      </c>
      <c r="H32" s="21"/>
      <c r="I32" s="21"/>
      <c r="J32" s="21"/>
      <c r="K32" s="21"/>
      <c r="L32" s="17"/>
      <c r="M32" s="23"/>
      <c r="N32" s="23"/>
      <c r="O32" s="23"/>
    </row>
    <row r="33" spans="1:15" x14ac:dyDescent="0.2">
      <c r="A33" s="163">
        <v>43117</v>
      </c>
      <c r="B33" s="142" t="s">
        <v>391</v>
      </c>
      <c r="C33" s="28">
        <v>114</v>
      </c>
      <c r="D33" s="28"/>
      <c r="E33" s="28"/>
      <c r="F33" s="28">
        <v>114</v>
      </c>
      <c r="G33" s="28"/>
      <c r="H33" s="21"/>
      <c r="I33" s="21"/>
      <c r="J33" s="21"/>
      <c r="K33" s="21"/>
      <c r="L33" s="17"/>
      <c r="M33" s="23"/>
      <c r="N33" s="23"/>
      <c r="O33" s="23"/>
    </row>
    <row r="34" spans="1:15" ht="25.5" x14ac:dyDescent="0.2">
      <c r="A34" s="163">
        <v>43136</v>
      </c>
      <c r="B34" s="142" t="s">
        <v>392</v>
      </c>
      <c r="C34" s="28">
        <v>35</v>
      </c>
      <c r="D34" s="28"/>
      <c r="E34" s="28"/>
      <c r="F34" s="28">
        <v>35</v>
      </c>
      <c r="G34" s="28"/>
      <c r="H34" s="21"/>
      <c r="I34" s="21"/>
      <c r="J34" s="21"/>
      <c r="K34" s="21"/>
      <c r="L34" s="17"/>
      <c r="M34" s="23"/>
      <c r="N34" s="23"/>
      <c r="O34" s="23"/>
    </row>
    <row r="35" spans="1:15" x14ac:dyDescent="0.2">
      <c r="A35" s="163">
        <v>43109</v>
      </c>
      <c r="B35" s="142" t="s">
        <v>402</v>
      </c>
      <c r="C35" s="28">
        <v>1.35</v>
      </c>
      <c r="D35" s="28"/>
      <c r="E35" s="28">
        <v>1.35</v>
      </c>
      <c r="F35" s="28"/>
      <c r="G35" s="28"/>
      <c r="H35" s="21"/>
      <c r="I35" s="21"/>
      <c r="J35" s="21"/>
      <c r="K35" s="21"/>
      <c r="L35" s="17"/>
      <c r="M35" s="23"/>
      <c r="N35" s="23"/>
      <c r="O35" s="23"/>
    </row>
    <row r="36" spans="1:15" x14ac:dyDescent="0.2">
      <c r="A36" s="163">
        <v>43140</v>
      </c>
      <c r="B36" s="142" t="s">
        <v>402</v>
      </c>
      <c r="C36" s="28">
        <v>1.31</v>
      </c>
      <c r="D36" s="28"/>
      <c r="E36" s="28">
        <v>1.31</v>
      </c>
      <c r="F36" s="28"/>
      <c r="G36" s="28"/>
      <c r="H36" s="21"/>
      <c r="I36" s="21"/>
      <c r="J36" s="21"/>
      <c r="K36" s="21"/>
      <c r="L36" s="17"/>
      <c r="M36" s="23"/>
      <c r="N36" s="23"/>
      <c r="O36" s="23"/>
    </row>
    <row r="37" spans="1:15" x14ac:dyDescent="0.2">
      <c r="A37" s="163">
        <v>43168</v>
      </c>
      <c r="B37" s="142" t="s">
        <v>402</v>
      </c>
      <c r="C37" s="28">
        <v>1.1499999999999999</v>
      </c>
      <c r="D37" s="28"/>
      <c r="E37" s="28">
        <v>1.1499999999999999</v>
      </c>
      <c r="F37" s="28"/>
      <c r="G37" s="28"/>
      <c r="H37" s="21"/>
      <c r="I37" s="21"/>
      <c r="J37" s="21"/>
      <c r="K37" s="21"/>
      <c r="L37" s="17"/>
      <c r="M37" s="23"/>
      <c r="N37" s="23"/>
      <c r="O37" s="23"/>
    </row>
    <row r="38" spans="1:15" x14ac:dyDescent="0.2">
      <c r="A38" s="163">
        <v>42916</v>
      </c>
      <c r="B38" s="142" t="s">
        <v>412</v>
      </c>
      <c r="C38" s="28">
        <v>30</v>
      </c>
      <c r="D38" s="28">
        <v>30</v>
      </c>
      <c r="E38" s="28"/>
      <c r="F38" s="28"/>
      <c r="G38" s="28"/>
      <c r="H38" s="21"/>
      <c r="I38" s="21"/>
      <c r="J38" s="21"/>
      <c r="K38" s="21"/>
      <c r="L38" s="17"/>
      <c r="M38" s="23"/>
      <c r="N38" s="23"/>
      <c r="O38" s="23"/>
    </row>
    <row r="39" spans="1:15" x14ac:dyDescent="0.2">
      <c r="A39" s="163"/>
      <c r="B39" s="142"/>
      <c r="C39" s="28"/>
      <c r="D39" s="28"/>
      <c r="E39" s="28"/>
      <c r="F39" s="28"/>
      <c r="G39" s="28"/>
      <c r="H39" s="21"/>
      <c r="I39" s="21"/>
      <c r="J39" s="21"/>
      <c r="K39" s="21"/>
      <c r="L39" s="17"/>
      <c r="M39" s="23"/>
      <c r="N39" s="23"/>
      <c r="O39" s="23"/>
    </row>
    <row r="40" spans="1:15" x14ac:dyDescent="0.2">
      <c r="A40" s="163"/>
      <c r="B40" s="142"/>
      <c r="C40" s="28"/>
      <c r="D40" s="28"/>
      <c r="E40" s="28"/>
      <c r="F40" s="28"/>
      <c r="G40" s="28"/>
      <c r="H40" s="21"/>
      <c r="I40" s="21"/>
      <c r="J40" s="21"/>
      <c r="K40" s="21"/>
      <c r="L40" s="17"/>
      <c r="M40" s="23"/>
      <c r="N40" s="23"/>
      <c r="O40" s="23"/>
    </row>
    <row r="41" spans="1:15" x14ac:dyDescent="0.2">
      <c r="A41" s="163"/>
      <c r="B41" s="142"/>
      <c r="C41" s="28"/>
      <c r="D41" s="28"/>
      <c r="E41" s="28"/>
      <c r="F41" s="28"/>
      <c r="G41" s="28"/>
      <c r="H41" s="21"/>
      <c r="I41" s="21"/>
      <c r="J41" s="21"/>
      <c r="K41" s="21"/>
      <c r="L41" s="17"/>
      <c r="M41" s="23"/>
      <c r="N41" s="23"/>
      <c r="O41" s="23"/>
    </row>
    <row r="42" spans="1:15" x14ac:dyDescent="0.2">
      <c r="A42" s="162"/>
      <c r="B42" s="150" t="s">
        <v>153</v>
      </c>
      <c r="C42" s="152">
        <f>SUM(C33:C41)</f>
        <v>182.81</v>
      </c>
      <c r="D42" s="152">
        <f>SUM(D33:D41)</f>
        <v>30</v>
      </c>
      <c r="E42" s="152">
        <f>SUM(E33:E41)</f>
        <v>3.81</v>
      </c>
      <c r="F42" s="152">
        <f>SUM(F33:F41)</f>
        <v>149</v>
      </c>
      <c r="G42" s="152">
        <f>SUM(G33:G41)</f>
        <v>0</v>
      </c>
      <c r="H42" s="21"/>
      <c r="I42" s="21"/>
      <c r="J42" s="21"/>
      <c r="K42" s="21"/>
      <c r="L42" s="17"/>
      <c r="M42" s="23"/>
      <c r="N42" s="23"/>
      <c r="O42" s="23"/>
    </row>
    <row r="43" spans="1:15" x14ac:dyDescent="0.2">
      <c r="A43" s="162"/>
      <c r="B43" s="150"/>
      <c r="C43" s="152"/>
      <c r="D43" s="152"/>
      <c r="E43" s="152"/>
      <c r="F43" s="152"/>
      <c r="G43" s="152"/>
      <c r="H43" s="21"/>
      <c r="I43" s="21"/>
      <c r="J43" s="21"/>
      <c r="K43" s="21"/>
      <c r="L43" s="17"/>
      <c r="M43" s="23"/>
      <c r="N43" s="23"/>
      <c r="O43" s="23"/>
    </row>
    <row r="44" spans="1:15" x14ac:dyDescent="0.2">
      <c r="A44" s="163"/>
      <c r="B44" s="142"/>
      <c r="C44" s="28"/>
      <c r="D44" s="28"/>
      <c r="E44" s="28"/>
      <c r="F44" s="28"/>
      <c r="G44" s="28"/>
      <c r="H44" s="21"/>
      <c r="I44" s="21"/>
      <c r="J44" s="21"/>
      <c r="K44" s="21"/>
      <c r="L44" s="17"/>
      <c r="M44" s="23"/>
      <c r="N44" s="23"/>
      <c r="O44" s="23"/>
    </row>
    <row r="45" spans="1:15" x14ac:dyDescent="0.2">
      <c r="A45" s="162"/>
      <c r="B45" s="150" t="s">
        <v>10</v>
      </c>
      <c r="C45" s="160">
        <f>SUM(C17+C23+C32+C42)</f>
        <v>22249.489999999998</v>
      </c>
      <c r="D45" s="160">
        <f>SUM(D17+D23+D32+D42)</f>
        <v>17444.45</v>
      </c>
      <c r="E45" s="160">
        <f>SUM(E17+E23+E32+E42)</f>
        <v>18.439999999999998</v>
      </c>
      <c r="F45" s="160">
        <f>SUM(F17+F23+F32+F42)</f>
        <v>2223</v>
      </c>
      <c r="G45" s="160">
        <f>SUM(G17+G23+G32+G42)</f>
        <v>2563.6</v>
      </c>
      <c r="H45" s="156"/>
      <c r="I45" s="156"/>
      <c r="J45" s="156"/>
      <c r="K45" s="156"/>
      <c r="L45" s="159"/>
      <c r="M45" s="23"/>
      <c r="N45" s="23"/>
      <c r="O45" s="23"/>
    </row>
    <row r="46" spans="1:15" s="18" customFormat="1" x14ac:dyDescent="0.2">
      <c r="A46" s="19"/>
      <c r="B46" s="16"/>
      <c r="C46" s="17"/>
      <c r="D46" s="21"/>
      <c r="E46" s="17"/>
      <c r="F46" s="21"/>
      <c r="G46" s="21"/>
      <c r="H46" s="21"/>
      <c r="I46" s="21"/>
      <c r="J46" s="21"/>
      <c r="K46" s="21"/>
      <c r="L46" s="17"/>
      <c r="M46" s="21"/>
      <c r="N46" s="21"/>
      <c r="O46" s="17"/>
    </row>
    <row r="47" spans="1:15" s="18" customFormat="1" x14ac:dyDescent="0.2">
      <c r="A47" s="19"/>
      <c r="B47" s="16"/>
      <c r="C47" s="17"/>
      <c r="D47" s="21"/>
      <c r="E47" s="17"/>
      <c r="F47" s="21"/>
      <c r="G47" s="21"/>
      <c r="H47" s="21"/>
      <c r="I47" s="21"/>
      <c r="J47" s="21"/>
      <c r="K47" s="21"/>
      <c r="L47" s="17"/>
      <c r="M47" s="21"/>
      <c r="N47" s="21"/>
      <c r="O47" s="17"/>
    </row>
    <row r="48" spans="1:15" s="18" customFormat="1" x14ac:dyDescent="0.2">
      <c r="A48" s="19"/>
      <c r="B48" s="16"/>
      <c r="C48" s="21"/>
      <c r="D48" s="21"/>
      <c r="E48" s="17"/>
      <c r="F48" s="21"/>
      <c r="G48" s="21"/>
      <c r="H48" s="21"/>
      <c r="I48" s="21"/>
      <c r="J48" s="17"/>
      <c r="K48" s="21"/>
      <c r="L48" s="17"/>
      <c r="M48" s="21"/>
      <c r="N48" s="21"/>
      <c r="O48" s="17"/>
    </row>
    <row r="49" spans="1:15" s="18" customFormat="1" x14ac:dyDescent="0.2">
      <c r="A49" s="19"/>
      <c r="B49" s="16"/>
      <c r="C49" s="21"/>
      <c r="E49" s="17"/>
      <c r="F49" s="21"/>
      <c r="G49" s="21"/>
      <c r="H49" s="21"/>
      <c r="I49" s="21"/>
      <c r="J49" s="17"/>
      <c r="K49" s="21"/>
      <c r="L49" s="17"/>
      <c r="M49" s="21"/>
      <c r="N49" s="21"/>
      <c r="O49" s="17"/>
    </row>
    <row r="50" spans="1:15" s="18" customFormat="1" x14ac:dyDescent="0.2">
      <c r="A50" s="19"/>
      <c r="B50" s="16"/>
      <c r="C50" s="17"/>
      <c r="E50" s="17"/>
      <c r="F50" s="21"/>
      <c r="G50" s="21"/>
      <c r="H50" s="21"/>
      <c r="I50" s="21"/>
      <c r="J50" s="17"/>
      <c r="K50" s="21"/>
      <c r="L50" s="21"/>
      <c r="M50" s="21"/>
      <c r="N50" s="21"/>
      <c r="O50" s="17"/>
    </row>
    <row r="51" spans="1:15" s="18" customFormat="1" ht="18.75" customHeight="1" x14ac:dyDescent="0.2">
      <c r="A51" s="19"/>
      <c r="B51" s="16"/>
      <c r="C51" s="17"/>
      <c r="D51" s="17"/>
      <c r="E51" s="17"/>
      <c r="F51" s="17"/>
      <c r="G51" s="17"/>
      <c r="H51" s="21"/>
      <c r="I51" s="21"/>
      <c r="J51" s="21"/>
      <c r="K51" s="17"/>
      <c r="L51" s="21"/>
      <c r="M51" s="21"/>
      <c r="N51" s="21"/>
      <c r="O51" s="17"/>
    </row>
    <row r="52" spans="1:15" s="18" customFormat="1" ht="21.75" customHeight="1" x14ac:dyDescent="0.2">
      <c r="A52" s="19"/>
      <c r="B52" s="16"/>
      <c r="C52" s="17"/>
      <c r="D52" s="17"/>
      <c r="E52" s="17"/>
      <c r="F52" s="17"/>
      <c r="G52" s="17"/>
      <c r="H52" s="21"/>
      <c r="I52" s="21"/>
      <c r="J52" s="21"/>
      <c r="K52" s="17"/>
      <c r="L52" s="21"/>
      <c r="M52" s="21"/>
      <c r="N52" s="21"/>
      <c r="O52" s="17"/>
    </row>
    <row r="53" spans="1:15" x14ac:dyDescent="0.2">
      <c r="C53" s="23"/>
      <c r="D53" s="23"/>
      <c r="E53" s="23"/>
      <c r="F53" s="23"/>
      <c r="G53" s="23"/>
      <c r="H53" s="23"/>
      <c r="I53" s="23"/>
      <c r="J53" s="23"/>
      <c r="K53" s="38"/>
      <c r="L53" s="23"/>
      <c r="M53" s="23"/>
      <c r="N53" s="23"/>
      <c r="O53" s="38"/>
    </row>
    <row r="54" spans="1:15" x14ac:dyDescent="0.2">
      <c r="C54" s="23"/>
      <c r="D54" s="23"/>
      <c r="E54" s="23"/>
      <c r="F54" s="23"/>
      <c r="G54" s="23"/>
      <c r="H54" s="23"/>
      <c r="I54" s="23"/>
      <c r="J54" s="23"/>
      <c r="K54" s="38"/>
      <c r="L54" s="23"/>
      <c r="M54" s="23"/>
      <c r="N54" s="23"/>
      <c r="O54" s="38"/>
    </row>
    <row r="55" spans="1:15" x14ac:dyDescent="0.2">
      <c r="C55" s="23"/>
      <c r="D55" s="23"/>
      <c r="E55" s="23"/>
      <c r="F55" s="23"/>
      <c r="G55" s="23"/>
      <c r="H55" s="23"/>
      <c r="I55" s="23"/>
      <c r="J55" s="23"/>
      <c r="K55" s="38"/>
      <c r="L55" s="23"/>
      <c r="M55" s="23"/>
      <c r="N55" s="23"/>
      <c r="O55" s="38"/>
    </row>
    <row r="56" spans="1:15" ht="17.25" customHeight="1" x14ac:dyDescent="0.2">
      <c r="C56" s="23"/>
      <c r="D56" s="23"/>
      <c r="E56" s="23"/>
      <c r="F56" s="23"/>
      <c r="G56" s="23"/>
      <c r="H56" s="23"/>
      <c r="I56" s="23"/>
      <c r="J56" s="23"/>
      <c r="K56" s="38"/>
      <c r="L56" s="23"/>
      <c r="M56" s="23"/>
      <c r="N56" s="23"/>
      <c r="O56" s="38"/>
    </row>
    <row r="57" spans="1:15" x14ac:dyDescent="0.2">
      <c r="B57" s="14"/>
      <c r="C57" s="23"/>
      <c r="D57" s="23"/>
      <c r="E57" s="23"/>
      <c r="F57" s="23"/>
      <c r="G57" s="23"/>
      <c r="H57" s="23"/>
      <c r="I57" s="23"/>
      <c r="J57" s="23"/>
      <c r="K57" s="38"/>
      <c r="L57" s="23"/>
      <c r="M57" s="23"/>
      <c r="N57" s="23"/>
      <c r="O57" s="38"/>
    </row>
    <row r="58" spans="1:15" x14ac:dyDescent="0.2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38"/>
    </row>
    <row r="59" spans="1:15" x14ac:dyDescent="0.2">
      <c r="C59" s="23"/>
      <c r="D59" s="23"/>
      <c r="E59" s="23"/>
      <c r="O59" s="30"/>
    </row>
    <row r="60" spans="1:15" x14ac:dyDescent="0.2">
      <c r="C60" s="23"/>
      <c r="D60" s="23"/>
      <c r="E60" s="23"/>
      <c r="O60" s="30"/>
    </row>
    <row r="61" spans="1:15" x14ac:dyDescent="0.2">
      <c r="C61" s="23"/>
      <c r="D61" s="23"/>
      <c r="E61" s="23"/>
      <c r="O61" s="30"/>
    </row>
    <row r="62" spans="1:15" x14ac:dyDescent="0.2">
      <c r="C62" s="23"/>
      <c r="D62" s="23"/>
      <c r="E62" s="23"/>
    </row>
    <row r="63" spans="1:15" x14ac:dyDescent="0.2">
      <c r="C63" s="23"/>
      <c r="D63" s="23"/>
      <c r="E63" s="23"/>
    </row>
    <row r="64" spans="1:15" x14ac:dyDescent="0.2">
      <c r="C64" s="23"/>
      <c r="D64" s="23"/>
      <c r="E64" s="23"/>
    </row>
    <row r="65" spans="1:11" x14ac:dyDescent="0.2">
      <c r="C65" s="23"/>
      <c r="D65" s="23"/>
      <c r="E65" s="23"/>
    </row>
    <row r="66" spans="1:11" x14ac:dyDescent="0.2">
      <c r="C66" s="23"/>
      <c r="D66" s="23"/>
      <c r="E66" s="23"/>
    </row>
    <row r="67" spans="1:11" x14ac:dyDescent="0.2">
      <c r="C67" s="23"/>
      <c r="D67" s="23"/>
      <c r="E67" s="23"/>
    </row>
    <row r="68" spans="1:11" x14ac:dyDescent="0.2">
      <c r="C68" s="23"/>
      <c r="D68" s="23"/>
      <c r="E68" s="23"/>
    </row>
    <row r="69" spans="1:11" x14ac:dyDescent="0.2">
      <c r="C69" s="23"/>
      <c r="D69" s="23"/>
      <c r="E69" s="23"/>
    </row>
    <row r="70" spans="1:11" s="125" customFormat="1" x14ac:dyDescent="0.2">
      <c r="A70" s="127"/>
      <c r="B70" s="131"/>
      <c r="C70" s="128"/>
      <c r="D70" s="128"/>
      <c r="E70" s="128"/>
      <c r="F70" s="24"/>
    </row>
    <row r="71" spans="1:11" s="125" customFormat="1" x14ac:dyDescent="0.2">
      <c r="A71" s="127"/>
      <c r="B71" s="131"/>
      <c r="C71" s="128"/>
      <c r="D71" s="128"/>
      <c r="E71" s="128"/>
      <c r="F71" s="24"/>
    </row>
    <row r="72" spans="1:11" s="125" customFormat="1" x14ac:dyDescent="0.2">
      <c r="A72" s="127"/>
      <c r="B72" s="131"/>
      <c r="C72" s="128"/>
      <c r="D72" s="128"/>
      <c r="E72" s="128"/>
      <c r="F72" s="24"/>
    </row>
    <row r="73" spans="1:11" s="125" customFormat="1" x14ac:dyDescent="0.2">
      <c r="A73" s="127"/>
      <c r="B73" s="131"/>
      <c r="C73" s="128"/>
      <c r="D73" s="128"/>
      <c r="E73" s="128"/>
      <c r="F73" s="24"/>
    </row>
    <row r="74" spans="1:11" s="125" customFormat="1" x14ac:dyDescent="0.2">
      <c r="A74" s="127"/>
      <c r="B74" s="2"/>
      <c r="C74" s="128"/>
      <c r="D74" s="128"/>
      <c r="E74" s="128"/>
      <c r="F74" s="24"/>
    </row>
    <row r="75" spans="1:11" s="125" customFormat="1" ht="13.5" customHeight="1" x14ac:dyDescent="0.2">
      <c r="A75" s="127"/>
      <c r="B75" s="7"/>
      <c r="C75" s="128"/>
      <c r="D75" s="128"/>
      <c r="E75" s="128"/>
      <c r="F75" s="24"/>
    </row>
    <row r="76" spans="1:11" s="125" customFormat="1" x14ac:dyDescent="0.2">
      <c r="A76" s="127"/>
      <c r="B76" s="131"/>
      <c r="C76" s="128"/>
      <c r="D76" s="128"/>
      <c r="E76" s="128"/>
      <c r="F76" s="24"/>
    </row>
    <row r="77" spans="1:11" s="125" customFormat="1" x14ac:dyDescent="0.2">
      <c r="A77" s="127"/>
      <c r="B77" s="7"/>
      <c r="C77" s="128"/>
      <c r="D77" s="128"/>
      <c r="E77" s="128"/>
      <c r="F77" s="24"/>
    </row>
    <row r="78" spans="1:11" s="125" customFormat="1" x14ac:dyDescent="0.2">
      <c r="A78" s="127"/>
      <c r="B78" s="18"/>
      <c r="C78" s="128"/>
      <c r="D78" s="128"/>
      <c r="E78" s="128"/>
      <c r="F78" s="24"/>
    </row>
    <row r="79" spans="1:11" s="125" customFormat="1" x14ac:dyDescent="0.2">
      <c r="A79" s="127"/>
      <c r="B79" s="18"/>
      <c r="C79" s="128"/>
      <c r="D79" s="128"/>
      <c r="E79" s="128"/>
      <c r="F79" s="24"/>
    </row>
    <row r="80" spans="1:11" x14ac:dyDescent="0.2">
      <c r="C80" s="23"/>
      <c r="D80" s="23"/>
      <c r="E80" s="23"/>
      <c r="F80" s="23"/>
      <c r="G80" s="23"/>
      <c r="H80" s="23"/>
      <c r="I80" s="23"/>
      <c r="J80" s="23"/>
      <c r="K80" s="23"/>
    </row>
    <row r="81" spans="3:5" x14ac:dyDescent="0.2">
      <c r="C81" s="23"/>
      <c r="D81" s="23"/>
      <c r="E81" s="23"/>
    </row>
    <row r="82" spans="3:5" x14ac:dyDescent="0.2">
      <c r="C82" s="23"/>
      <c r="D82" s="23"/>
      <c r="E82" s="23"/>
    </row>
    <row r="83" spans="3:5" x14ac:dyDescent="0.2">
      <c r="C83" s="23"/>
      <c r="D83" s="23"/>
      <c r="E83" s="23"/>
    </row>
    <row r="84" spans="3:5" x14ac:dyDescent="0.2">
      <c r="C84" s="23"/>
      <c r="D84" s="23"/>
      <c r="E84" s="23"/>
    </row>
    <row r="85" spans="3:5" x14ac:dyDescent="0.2">
      <c r="C85" s="23"/>
      <c r="D85" s="23"/>
      <c r="E85" s="23"/>
    </row>
    <row r="86" spans="3:5" x14ac:dyDescent="0.2">
      <c r="C86" s="23"/>
      <c r="D86" s="23"/>
      <c r="E86" s="23"/>
    </row>
    <row r="87" spans="3:5" x14ac:dyDescent="0.2">
      <c r="C87" s="23"/>
      <c r="D87" s="23"/>
      <c r="E87" s="23"/>
    </row>
    <row r="88" spans="3:5" x14ac:dyDescent="0.2">
      <c r="C88" s="23"/>
      <c r="D88" s="23"/>
      <c r="E88" s="23"/>
    </row>
    <row r="89" spans="3:5" x14ac:dyDescent="0.2">
      <c r="C89" s="23"/>
      <c r="D89" s="23"/>
      <c r="E89" s="23"/>
    </row>
    <row r="90" spans="3:5" x14ac:dyDescent="0.2">
      <c r="C90" s="23"/>
      <c r="D90" s="23"/>
      <c r="E90" s="23"/>
    </row>
    <row r="91" spans="3:5" x14ac:dyDescent="0.2">
      <c r="C91" s="23"/>
      <c r="D91" s="23"/>
      <c r="E91" s="23"/>
    </row>
    <row r="92" spans="3:5" x14ac:dyDescent="0.2">
      <c r="C92" s="23"/>
      <c r="D92" s="23"/>
      <c r="E92" s="23"/>
    </row>
    <row r="93" spans="3:5" x14ac:dyDescent="0.2">
      <c r="C93" s="23"/>
      <c r="D93" s="23"/>
      <c r="E93" s="23"/>
    </row>
    <row r="94" spans="3:5" x14ac:dyDescent="0.2">
      <c r="C94" s="23"/>
      <c r="D94" s="23"/>
      <c r="E94" s="23"/>
    </row>
    <row r="95" spans="3:5" x14ac:dyDescent="0.2">
      <c r="C95" s="23"/>
      <c r="D95" s="23"/>
      <c r="E95" s="23"/>
    </row>
    <row r="96" spans="3:5" x14ac:dyDescent="0.2">
      <c r="C96" s="23"/>
      <c r="D96" s="23"/>
      <c r="E96" s="23"/>
    </row>
    <row r="97" spans="3:15" x14ac:dyDescent="0.2">
      <c r="C97" s="23"/>
      <c r="D97" s="23"/>
      <c r="E97" s="23"/>
    </row>
    <row r="98" spans="3:15" x14ac:dyDescent="0.2">
      <c r="C98" s="23"/>
      <c r="D98" s="23"/>
      <c r="E98" s="23"/>
    </row>
    <row r="99" spans="3:15" x14ac:dyDescent="0.2">
      <c r="C99" s="23"/>
      <c r="D99" s="23"/>
      <c r="E99" s="23"/>
    </row>
    <row r="100" spans="3:15" x14ac:dyDescent="0.2">
      <c r="C100" s="23"/>
      <c r="D100" s="23"/>
      <c r="E100" s="23"/>
    </row>
    <row r="101" spans="3:15" x14ac:dyDescent="0.2">
      <c r="C101" s="23"/>
      <c r="D101" s="23"/>
      <c r="E101" s="23"/>
    </row>
    <row r="102" spans="3:15" x14ac:dyDescent="0.2">
      <c r="C102" s="23"/>
      <c r="D102" s="23"/>
      <c r="E102" s="23"/>
    </row>
    <row r="103" spans="3:15" x14ac:dyDescent="0.2">
      <c r="C103" s="23"/>
      <c r="D103" s="23"/>
      <c r="E103" s="23"/>
    </row>
    <row r="104" spans="3:15" x14ac:dyDescent="0.2">
      <c r="C104" s="23"/>
      <c r="D104" s="23"/>
      <c r="E104" s="23"/>
    </row>
    <row r="105" spans="3:15" x14ac:dyDescent="0.2">
      <c r="C105" s="23"/>
      <c r="D105" s="23"/>
      <c r="E105" s="23"/>
    </row>
    <row r="106" spans="3:15" x14ac:dyDescent="0.2">
      <c r="C106" s="23"/>
      <c r="E106" s="23"/>
    </row>
    <row r="107" spans="3:15" x14ac:dyDescent="0.2">
      <c r="C107" s="23"/>
      <c r="E107" s="23"/>
      <c r="J107" s="23"/>
    </row>
    <row r="108" spans="3:15" x14ac:dyDescent="0.2">
      <c r="C108" s="23"/>
      <c r="E108" s="23"/>
    </row>
    <row r="109" spans="3:15" x14ac:dyDescent="0.2">
      <c r="C109" s="23"/>
      <c r="E109" s="23"/>
      <c r="J109" s="23"/>
      <c r="K109" s="3"/>
    </row>
    <row r="110" spans="3:15" x14ac:dyDescent="0.2">
      <c r="C110" s="23"/>
      <c r="E110" s="23"/>
      <c r="J110" s="23"/>
      <c r="K110" s="3"/>
    </row>
    <row r="111" spans="3:15" x14ac:dyDescent="0.2">
      <c r="C111" s="23"/>
      <c r="E111" s="23"/>
      <c r="J111" s="23"/>
      <c r="K111" s="3"/>
    </row>
    <row r="112" spans="3:15" x14ac:dyDescent="0.2">
      <c r="C112" s="23"/>
      <c r="D112" s="23"/>
      <c r="E112" s="23"/>
      <c r="O112">
        <f>SUM(O11:O111)</f>
        <v>0</v>
      </c>
    </row>
    <row r="113" spans="2:15" x14ac:dyDescent="0.2">
      <c r="B113" s="7"/>
      <c r="C113" s="23"/>
      <c r="E113" s="23"/>
    </row>
    <row r="114" spans="2:15" x14ac:dyDescent="0.2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2:15" x14ac:dyDescent="0.2">
      <c r="C115" s="23"/>
      <c r="D115" s="23"/>
      <c r="E115" s="23"/>
    </row>
    <row r="116" spans="2:15" x14ac:dyDescent="0.2">
      <c r="C116" s="23"/>
      <c r="D116" s="23"/>
      <c r="E116" s="23"/>
    </row>
    <row r="117" spans="2:15" x14ac:dyDescent="0.2">
      <c r="C117" s="23"/>
      <c r="D117" s="23"/>
      <c r="E117" s="23"/>
    </row>
    <row r="118" spans="2:15" x14ac:dyDescent="0.2">
      <c r="C118" s="23"/>
      <c r="D118" s="23"/>
      <c r="E118" s="23"/>
    </row>
    <row r="119" spans="2:15" x14ac:dyDescent="0.2">
      <c r="C119" s="23"/>
      <c r="D119" s="23"/>
      <c r="E119" s="23"/>
    </row>
    <row r="120" spans="2:15" x14ac:dyDescent="0.2">
      <c r="C120" s="23"/>
      <c r="D120" s="23"/>
      <c r="E120" s="23"/>
    </row>
    <row r="121" spans="2:15" x14ac:dyDescent="0.2">
      <c r="C121" s="23"/>
      <c r="D121" s="23"/>
      <c r="E121" s="23"/>
    </row>
    <row r="122" spans="2:15" x14ac:dyDescent="0.2">
      <c r="C122" s="23"/>
      <c r="D122" s="23"/>
      <c r="E122" s="23"/>
    </row>
    <row r="123" spans="2:15" x14ac:dyDescent="0.2">
      <c r="C123" s="23"/>
      <c r="D123" s="23"/>
      <c r="E123" s="23"/>
    </row>
    <row r="124" spans="2:15" x14ac:dyDescent="0.2">
      <c r="C124" s="23"/>
      <c r="D124" s="23"/>
      <c r="E124" s="23"/>
    </row>
    <row r="125" spans="2:15" x14ac:dyDescent="0.2">
      <c r="C125" s="23"/>
      <c r="D125" s="23"/>
      <c r="E125" s="23"/>
    </row>
    <row r="126" spans="2:15" x14ac:dyDescent="0.2">
      <c r="C126" s="23"/>
      <c r="D126" s="23"/>
      <c r="E126" s="23"/>
    </row>
    <row r="127" spans="2:15" x14ac:dyDescent="0.2">
      <c r="C127" s="23"/>
      <c r="D127" s="23"/>
      <c r="E127" s="23"/>
    </row>
    <row r="128" spans="2:15" x14ac:dyDescent="0.2">
      <c r="C128" s="23"/>
      <c r="D128" s="23"/>
      <c r="E128" s="23"/>
    </row>
    <row r="129" spans="3:5" x14ac:dyDescent="0.2">
      <c r="C129" s="23"/>
      <c r="D129" s="23"/>
      <c r="E129" s="23"/>
    </row>
    <row r="130" spans="3:5" x14ac:dyDescent="0.2">
      <c r="C130" s="23"/>
      <c r="D130" s="23"/>
      <c r="E130" s="23"/>
    </row>
    <row r="131" spans="3:5" x14ac:dyDescent="0.2">
      <c r="C131" s="23"/>
      <c r="D131" s="23"/>
      <c r="E131" s="23"/>
    </row>
    <row r="132" spans="3:5" x14ac:dyDescent="0.2">
      <c r="C132" s="23"/>
      <c r="D132" s="23"/>
      <c r="E132" s="23"/>
    </row>
    <row r="133" spans="3:5" x14ac:dyDescent="0.2">
      <c r="C133" s="23"/>
      <c r="D133" s="23"/>
      <c r="E133" s="23"/>
    </row>
    <row r="134" spans="3:5" x14ac:dyDescent="0.2">
      <c r="C134" s="23"/>
      <c r="D134" s="23"/>
      <c r="E134" s="23"/>
    </row>
  </sheetData>
  <mergeCells count="1">
    <mergeCell ref="A1:G1"/>
  </mergeCells>
  <phoneticPr fontId="1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 alignWithMargins="0">
    <oddHeader>&amp;CNunney Parish Council</oddHeader>
    <oddFooter>&amp;L&amp;9Page &amp;Pof &amp;N&amp;C&amp;9Accounts 2017-2018&amp;R&amp;9&amp;D</odd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1"/>
  <sheetViews>
    <sheetView zoomScale="115" zoomScaleNormal="115" workbookViewId="0">
      <pane ySplit="3" topLeftCell="A76" activePane="bottomLeft" state="frozen"/>
      <selection activeCell="G121" sqref="G121"/>
      <selection pane="bottomLeft" activeCell="H71" sqref="H71"/>
    </sheetView>
  </sheetViews>
  <sheetFormatPr defaultRowHeight="12.75" x14ac:dyDescent="0.2"/>
  <cols>
    <col min="1" max="1" width="12.5703125" style="22" customWidth="1"/>
    <col min="2" max="2" width="32.85546875" customWidth="1"/>
    <col min="3" max="3" width="8" customWidth="1"/>
    <col min="4" max="4" width="14.140625" style="23" bestFit="1" customWidth="1"/>
    <col min="5" max="5" width="13" style="23" bestFit="1" customWidth="1"/>
    <col min="6" max="6" width="13.28515625" style="23" customWidth="1"/>
    <col min="7" max="7" width="12" style="23" customWidth="1"/>
    <col min="8" max="8" width="13.28515625" style="23" customWidth="1"/>
    <col min="9" max="9" width="8.85546875" style="23" customWidth="1"/>
    <col min="10" max="10" width="10.28515625" style="23" customWidth="1"/>
    <col min="12" max="12" width="9.85546875" bestFit="1" customWidth="1"/>
    <col min="13" max="13" width="10.42578125" bestFit="1" customWidth="1"/>
    <col min="14" max="14" width="10.140625" bestFit="1" customWidth="1"/>
  </cols>
  <sheetData>
    <row r="1" spans="1:14" x14ac:dyDescent="0.2">
      <c r="A1" s="372" t="s">
        <v>221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4" x14ac:dyDescent="0.2">
      <c r="A2" s="1"/>
    </row>
    <row r="3" spans="1:14" s="2" customFormat="1" ht="25.5" x14ac:dyDescent="0.2">
      <c r="A3" s="25" t="s">
        <v>0</v>
      </c>
      <c r="B3" s="4" t="s">
        <v>1</v>
      </c>
      <c r="C3" s="4" t="s">
        <v>12</v>
      </c>
      <c r="D3" s="26" t="s">
        <v>2</v>
      </c>
      <c r="E3" s="26" t="s">
        <v>13</v>
      </c>
      <c r="F3" s="26" t="s">
        <v>14</v>
      </c>
      <c r="G3" s="26" t="s">
        <v>15</v>
      </c>
      <c r="H3" s="26" t="s">
        <v>16</v>
      </c>
      <c r="I3" s="26" t="s">
        <v>17</v>
      </c>
      <c r="J3" s="99" t="s">
        <v>18</v>
      </c>
      <c r="K3" s="27"/>
    </row>
    <row r="4" spans="1:14" s="2" customFormat="1" ht="18" customHeight="1" x14ac:dyDescent="0.2">
      <c r="A4" s="6">
        <v>42828</v>
      </c>
      <c r="B4" s="109" t="s">
        <v>243</v>
      </c>
      <c r="C4" s="7">
        <v>1429</v>
      </c>
      <c r="D4" s="9">
        <v>30.34</v>
      </c>
      <c r="E4" s="9"/>
      <c r="F4" s="9"/>
      <c r="G4" s="9">
        <v>30.34</v>
      </c>
      <c r="H4" s="9"/>
      <c r="I4" s="8"/>
      <c r="J4" s="97"/>
      <c r="K4" s="14"/>
    </row>
    <row r="5" spans="1:14" s="2" customFormat="1" ht="30.75" customHeight="1" x14ac:dyDescent="0.2">
      <c r="A5" s="6">
        <v>42828</v>
      </c>
      <c r="B5" s="42" t="s">
        <v>244</v>
      </c>
      <c r="C5" s="7">
        <v>1430</v>
      </c>
      <c r="D5" s="9">
        <v>19.5</v>
      </c>
      <c r="E5" s="9"/>
      <c r="F5" s="9"/>
      <c r="G5" s="9"/>
      <c r="H5" s="9">
        <v>19.5</v>
      </c>
      <c r="I5" s="9"/>
      <c r="J5" s="97"/>
      <c r="K5" s="14"/>
    </row>
    <row r="6" spans="1:14" s="2" customFormat="1" ht="25.5" x14ac:dyDescent="0.2">
      <c r="A6" s="6">
        <v>42828</v>
      </c>
      <c r="B6" s="109" t="s">
        <v>250</v>
      </c>
      <c r="C6" s="2">
        <v>1431</v>
      </c>
      <c r="D6" s="9">
        <v>498.76</v>
      </c>
      <c r="E6" s="9">
        <f>D6-F6</f>
        <v>374.21</v>
      </c>
      <c r="F6" s="9">
        <v>124.55</v>
      </c>
      <c r="G6" s="28"/>
      <c r="H6" s="9"/>
      <c r="I6" s="8"/>
      <c r="J6" s="97"/>
      <c r="K6" s="14"/>
    </row>
    <row r="7" spans="1:14" s="2" customFormat="1" x14ac:dyDescent="0.2">
      <c r="A7" s="6">
        <v>42828</v>
      </c>
      <c r="B7" s="109" t="s">
        <v>246</v>
      </c>
      <c r="C7" s="7">
        <v>1432</v>
      </c>
      <c r="D7" s="8">
        <v>280.60000000000002</v>
      </c>
      <c r="E7" s="8">
        <v>280.60000000000002</v>
      </c>
      <c r="F7" s="28"/>
      <c r="G7" s="28"/>
      <c r="H7" s="9"/>
      <c r="I7" s="8"/>
      <c r="J7" s="97"/>
      <c r="K7" s="14"/>
    </row>
    <row r="8" spans="1:14" s="2" customFormat="1" ht="21.75" customHeight="1" x14ac:dyDescent="0.2">
      <c r="A8" s="10">
        <v>42828</v>
      </c>
      <c r="B8" s="7" t="s">
        <v>353</v>
      </c>
      <c r="C8" s="2">
        <v>1433</v>
      </c>
      <c r="D8" s="28">
        <v>16</v>
      </c>
      <c r="E8" s="9"/>
      <c r="G8" s="28">
        <v>16</v>
      </c>
      <c r="H8" s="9"/>
      <c r="I8" s="8"/>
      <c r="J8" s="97"/>
      <c r="K8" s="14"/>
    </row>
    <row r="9" spans="1:14" s="2" customFormat="1" ht="25.5" x14ac:dyDescent="0.2">
      <c r="A9" s="6">
        <v>42835</v>
      </c>
      <c r="B9" s="109" t="s">
        <v>242</v>
      </c>
      <c r="C9" s="311" t="s">
        <v>227</v>
      </c>
      <c r="D9" s="8">
        <v>616.5</v>
      </c>
      <c r="E9" s="9"/>
      <c r="F9" s="28"/>
      <c r="G9" s="9"/>
      <c r="H9" s="9">
        <v>513.75</v>
      </c>
      <c r="I9" s="9"/>
      <c r="J9" s="97">
        <v>102.75</v>
      </c>
      <c r="K9" s="14"/>
    </row>
    <row r="10" spans="1:14" s="2" customFormat="1" ht="38.25" x14ac:dyDescent="0.2">
      <c r="A10" s="10">
        <v>42857</v>
      </c>
      <c r="B10" s="42" t="s">
        <v>249</v>
      </c>
      <c r="C10" s="7">
        <v>1434</v>
      </c>
      <c r="D10" s="9">
        <v>1600</v>
      </c>
      <c r="E10" s="9"/>
      <c r="F10" s="28"/>
      <c r="G10" s="28"/>
      <c r="H10" s="9"/>
      <c r="I10" s="8">
        <v>1600</v>
      </c>
      <c r="J10" s="97"/>
      <c r="K10" s="14"/>
    </row>
    <row r="11" spans="1:14" s="2" customFormat="1" ht="25.5" x14ac:dyDescent="0.2">
      <c r="A11" s="134">
        <v>42857</v>
      </c>
      <c r="B11" s="2" t="s">
        <v>251</v>
      </c>
      <c r="C11" s="7">
        <v>1435</v>
      </c>
      <c r="D11" s="8">
        <v>510.07</v>
      </c>
      <c r="E11" s="8">
        <v>378.12</v>
      </c>
      <c r="F11" s="28">
        <v>131.94999999999999</v>
      </c>
      <c r="G11" s="28"/>
      <c r="H11" s="9"/>
      <c r="I11" s="8"/>
      <c r="J11" s="97"/>
      <c r="K11" s="9"/>
      <c r="L11" s="9"/>
      <c r="M11" s="9"/>
      <c r="N11" s="9"/>
    </row>
    <row r="12" spans="1:14" s="2" customFormat="1" x14ac:dyDescent="0.2">
      <c r="A12" s="10">
        <v>42857</v>
      </c>
      <c r="B12" s="42" t="s">
        <v>252</v>
      </c>
      <c r="C12" s="7">
        <v>1436</v>
      </c>
      <c r="D12" s="8">
        <v>30.34</v>
      </c>
      <c r="E12" s="8"/>
      <c r="F12" s="28"/>
      <c r="G12" s="28">
        <v>30.34</v>
      </c>
      <c r="H12" s="9"/>
      <c r="I12" s="8"/>
      <c r="J12" s="97"/>
      <c r="K12" s="9"/>
      <c r="L12" s="9"/>
      <c r="M12" s="9"/>
      <c r="N12" s="9"/>
    </row>
    <row r="13" spans="1:14" s="18" customFormat="1" ht="25.5" x14ac:dyDescent="0.2">
      <c r="A13" s="10">
        <v>42865</v>
      </c>
      <c r="B13" s="109" t="s">
        <v>242</v>
      </c>
      <c r="C13" s="311" t="s">
        <v>227</v>
      </c>
      <c r="D13" s="8">
        <v>616.5</v>
      </c>
      <c r="E13" s="8"/>
      <c r="F13" s="28"/>
      <c r="G13" s="28"/>
      <c r="H13" s="9">
        <v>513.75</v>
      </c>
      <c r="I13" s="8"/>
      <c r="J13" s="97">
        <v>102.75</v>
      </c>
      <c r="K13" s="21"/>
      <c r="L13" s="21"/>
      <c r="M13" s="21"/>
      <c r="N13" s="21"/>
    </row>
    <row r="14" spans="1:14" s="18" customFormat="1" ht="25.5" x14ac:dyDescent="0.2">
      <c r="A14" s="10">
        <v>42891</v>
      </c>
      <c r="B14" s="109" t="s">
        <v>288</v>
      </c>
      <c r="C14" s="361">
        <v>1437</v>
      </c>
      <c r="D14" s="8">
        <v>837.6</v>
      </c>
      <c r="E14" s="8"/>
      <c r="F14" s="28"/>
      <c r="G14" s="28"/>
      <c r="H14" s="21">
        <f>398+300</f>
        <v>698</v>
      </c>
      <c r="J14" s="97">
        <f>79.6+60</f>
        <v>139.6</v>
      </c>
      <c r="K14" s="21"/>
      <c r="L14" s="21"/>
      <c r="M14" s="21"/>
      <c r="N14" s="21"/>
    </row>
    <row r="15" spans="1:14" s="18" customFormat="1" x14ac:dyDescent="0.2">
      <c r="A15" s="10">
        <v>42891</v>
      </c>
      <c r="B15" s="109" t="s">
        <v>282</v>
      </c>
      <c r="C15" s="7">
        <v>1438</v>
      </c>
      <c r="D15" s="8">
        <v>30</v>
      </c>
      <c r="E15" s="8"/>
      <c r="F15" s="28">
        <v>30</v>
      </c>
      <c r="G15" s="28"/>
      <c r="H15" s="9"/>
      <c r="I15" s="8"/>
      <c r="J15" s="97"/>
      <c r="K15" s="21"/>
      <c r="L15" s="17"/>
      <c r="M15" s="17"/>
      <c r="N15" s="21"/>
    </row>
    <row r="16" spans="1:14" s="18" customFormat="1" ht="25.5" x14ac:dyDescent="0.2">
      <c r="A16" s="10">
        <v>42891</v>
      </c>
      <c r="B16" s="109" t="s">
        <v>283</v>
      </c>
      <c r="C16" s="7">
        <v>1439</v>
      </c>
      <c r="D16" s="8">
        <v>527.22</v>
      </c>
      <c r="E16" s="8"/>
      <c r="F16" s="28">
        <v>527.22</v>
      </c>
      <c r="G16" s="28"/>
      <c r="H16" s="9"/>
      <c r="I16" s="8"/>
      <c r="J16" s="97"/>
      <c r="K16" s="21"/>
      <c r="L16" s="17"/>
      <c r="M16" s="17"/>
      <c r="N16" s="21"/>
    </row>
    <row r="17" spans="1:14" s="18" customFormat="1" ht="25.5" x14ac:dyDescent="0.2">
      <c r="A17" s="10">
        <v>42891</v>
      </c>
      <c r="B17" s="109" t="s">
        <v>284</v>
      </c>
      <c r="C17" s="7">
        <v>1440</v>
      </c>
      <c r="D17" s="28">
        <v>80</v>
      </c>
      <c r="E17" s="8"/>
      <c r="F17" s="28">
        <v>80</v>
      </c>
      <c r="G17" s="28"/>
      <c r="H17" s="9"/>
      <c r="I17" s="8"/>
      <c r="J17" s="97"/>
      <c r="K17" s="21"/>
      <c r="L17" s="21"/>
      <c r="M17" s="21"/>
      <c r="N17" s="21"/>
    </row>
    <row r="18" spans="1:14" s="18" customFormat="1" ht="38.25" customHeight="1" x14ac:dyDescent="0.2">
      <c r="A18" s="10">
        <v>42891</v>
      </c>
      <c r="B18" s="109" t="s">
        <v>285</v>
      </c>
      <c r="C18" s="7">
        <v>1441</v>
      </c>
      <c r="D18" s="8">
        <v>488.69</v>
      </c>
      <c r="E18" s="8">
        <v>454.94</v>
      </c>
      <c r="F18" s="28">
        <v>33.75</v>
      </c>
      <c r="G18" s="28"/>
      <c r="H18" s="9"/>
      <c r="I18" s="8"/>
      <c r="J18" s="97"/>
      <c r="K18" s="21"/>
      <c r="L18" s="21"/>
      <c r="M18" s="17"/>
      <c r="N18" s="21"/>
    </row>
    <row r="19" spans="1:14" s="18" customFormat="1" x14ac:dyDescent="0.2">
      <c r="A19" s="10">
        <v>42891</v>
      </c>
      <c r="B19" s="109" t="s">
        <v>287</v>
      </c>
      <c r="C19" s="7">
        <v>1442</v>
      </c>
      <c r="D19" s="9">
        <v>15.16</v>
      </c>
      <c r="E19" s="9"/>
      <c r="F19" s="9"/>
      <c r="G19" s="9">
        <v>15.16</v>
      </c>
      <c r="H19" s="9"/>
      <c r="I19" s="9"/>
      <c r="J19" s="97"/>
      <c r="K19" s="21"/>
      <c r="L19" s="21"/>
      <c r="M19" s="21"/>
      <c r="N19" s="21"/>
    </row>
    <row r="20" spans="1:14" s="18" customFormat="1" x14ac:dyDescent="0.2">
      <c r="A20" s="10">
        <v>42891</v>
      </c>
      <c r="B20" s="109" t="s">
        <v>286</v>
      </c>
      <c r="C20" s="7">
        <v>1443</v>
      </c>
      <c r="D20" s="8">
        <v>22.77</v>
      </c>
      <c r="E20" s="8"/>
      <c r="F20" s="28">
        <v>22.77</v>
      </c>
      <c r="G20" s="28"/>
      <c r="H20" s="9"/>
      <c r="I20" s="8"/>
      <c r="J20" s="97"/>
      <c r="K20" s="21"/>
      <c r="L20" s="21"/>
      <c r="M20" s="21"/>
      <c r="N20" s="21"/>
    </row>
    <row r="21" spans="1:14" s="18" customFormat="1" ht="25.5" x14ac:dyDescent="0.2">
      <c r="A21" s="10">
        <v>42898</v>
      </c>
      <c r="B21" s="109" t="s">
        <v>242</v>
      </c>
      <c r="C21" s="311" t="s">
        <v>227</v>
      </c>
      <c r="D21" s="8">
        <v>616.5</v>
      </c>
      <c r="E21" s="9"/>
      <c r="F21" s="28"/>
      <c r="G21" s="9"/>
      <c r="H21" s="9">
        <v>513.75</v>
      </c>
      <c r="I21" s="9"/>
      <c r="J21" s="97">
        <v>102.75</v>
      </c>
      <c r="K21" s="21"/>
      <c r="L21" s="21"/>
      <c r="M21" s="21"/>
      <c r="N21" s="21"/>
    </row>
    <row r="22" spans="1:14" s="7" customFormat="1" x14ac:dyDescent="0.2">
      <c r="A22" s="11"/>
      <c r="B22" s="12" t="s">
        <v>19</v>
      </c>
      <c r="C22" s="12"/>
      <c r="D22" s="13">
        <f>SUM(D4:D21)</f>
        <v>6836.5500000000011</v>
      </c>
      <c r="E22" s="13">
        <f t="shared" ref="E22:J22" si="0">SUM(E4:E21)</f>
        <v>1487.87</v>
      </c>
      <c r="F22" s="13">
        <f t="shared" si="0"/>
        <v>950.24</v>
      </c>
      <c r="G22" s="13">
        <f t="shared" si="0"/>
        <v>91.84</v>
      </c>
      <c r="H22" s="13">
        <f t="shared" si="0"/>
        <v>2258.75</v>
      </c>
      <c r="I22" s="13">
        <f t="shared" si="0"/>
        <v>1600</v>
      </c>
      <c r="J22" s="98">
        <f t="shared" si="0"/>
        <v>447.85</v>
      </c>
      <c r="K22" s="8"/>
      <c r="L22" s="8"/>
      <c r="M22" s="8"/>
      <c r="N22" s="8"/>
    </row>
    <row r="23" spans="1:14" s="131" customFormat="1" x14ac:dyDescent="0.2">
      <c r="A23" s="15">
        <v>42919</v>
      </c>
      <c r="B23" s="18" t="s">
        <v>299</v>
      </c>
      <c r="C23" s="18">
        <v>1444</v>
      </c>
      <c r="D23" s="21">
        <v>324.2</v>
      </c>
      <c r="E23" s="21">
        <v>324.2</v>
      </c>
      <c r="F23" s="21"/>
      <c r="G23" s="21"/>
      <c r="H23" s="21"/>
      <c r="I23" s="21"/>
      <c r="J23" s="62"/>
      <c r="K23" s="28"/>
      <c r="L23" s="28"/>
      <c r="M23" s="28"/>
      <c r="N23" s="28"/>
    </row>
    <row r="24" spans="1:14" s="131" customFormat="1" x14ac:dyDescent="0.2">
      <c r="A24" s="15">
        <v>42919</v>
      </c>
      <c r="B24" s="18" t="s">
        <v>300</v>
      </c>
      <c r="C24" s="18">
        <v>1445</v>
      </c>
      <c r="D24" s="21">
        <v>45.5</v>
      </c>
      <c r="E24" s="21"/>
      <c r="F24" s="21"/>
      <c r="G24" s="21">
        <v>45.5</v>
      </c>
      <c r="H24" s="21"/>
      <c r="I24" s="21"/>
      <c r="J24" s="62"/>
      <c r="K24" s="28"/>
      <c r="L24" s="28"/>
      <c r="M24" s="28"/>
      <c r="N24" s="28"/>
    </row>
    <row r="25" spans="1:14" s="131" customFormat="1" ht="25.5" x14ac:dyDescent="0.2">
      <c r="A25" s="15">
        <v>42919</v>
      </c>
      <c r="B25" s="18" t="s">
        <v>301</v>
      </c>
      <c r="C25" s="18">
        <v>1446</v>
      </c>
      <c r="D25" s="21">
        <v>478.28</v>
      </c>
      <c r="E25" s="21">
        <f>D25-F25</f>
        <v>463.90999999999997</v>
      </c>
      <c r="F25" s="21">
        <v>14.37</v>
      </c>
      <c r="G25" s="21"/>
      <c r="H25" s="21"/>
      <c r="I25" s="21"/>
      <c r="J25" s="62"/>
      <c r="K25" s="28"/>
      <c r="L25" s="28"/>
      <c r="M25" s="28"/>
      <c r="N25" s="28"/>
    </row>
    <row r="26" spans="1:14" s="131" customFormat="1" ht="25.5" x14ac:dyDescent="0.2">
      <c r="A26" s="15">
        <v>42926</v>
      </c>
      <c r="B26" s="18" t="s">
        <v>242</v>
      </c>
      <c r="C26" s="18" t="s">
        <v>227</v>
      </c>
      <c r="D26" s="21">
        <v>616.5</v>
      </c>
      <c r="E26" s="21"/>
      <c r="F26" s="21"/>
      <c r="G26" s="21"/>
      <c r="H26" s="21">
        <v>513.75</v>
      </c>
      <c r="I26" s="21"/>
      <c r="J26" s="62">
        <v>102.75</v>
      </c>
      <c r="K26" s="28"/>
      <c r="L26" s="28"/>
      <c r="M26" s="28"/>
      <c r="N26" s="28"/>
    </row>
    <row r="27" spans="1:14" s="131" customFormat="1" ht="25.5" x14ac:dyDescent="0.2">
      <c r="A27" s="15">
        <v>42954</v>
      </c>
      <c r="B27" s="18" t="s">
        <v>322</v>
      </c>
      <c r="C27" s="18">
        <v>1447</v>
      </c>
      <c r="D27" s="21">
        <v>210</v>
      </c>
      <c r="E27" s="21"/>
      <c r="F27" s="28">
        <v>175</v>
      </c>
      <c r="G27" s="21"/>
      <c r="H27" s="21"/>
      <c r="I27" s="21"/>
      <c r="J27" s="62">
        <v>35</v>
      </c>
      <c r="K27" s="28"/>
      <c r="L27" s="28"/>
      <c r="M27" s="28"/>
      <c r="N27" s="28"/>
    </row>
    <row r="28" spans="1:14" s="131" customFormat="1" x14ac:dyDescent="0.2">
      <c r="A28" s="15">
        <v>42954</v>
      </c>
      <c r="B28" s="18" t="s">
        <v>323</v>
      </c>
      <c r="C28" s="18">
        <v>1448</v>
      </c>
      <c r="D28" s="21">
        <v>15.16</v>
      </c>
      <c r="E28" s="21"/>
      <c r="F28" s="21"/>
      <c r="G28" s="21">
        <v>15.16</v>
      </c>
      <c r="H28" s="21"/>
      <c r="I28" s="21"/>
      <c r="J28" s="62"/>
      <c r="K28" s="28"/>
      <c r="L28" s="28"/>
      <c r="M28" s="28"/>
      <c r="N28" s="28"/>
    </row>
    <row r="29" spans="1:14" s="131" customFormat="1" x14ac:dyDescent="0.2">
      <c r="A29" s="15">
        <v>42954</v>
      </c>
      <c r="B29" s="18" t="s">
        <v>324</v>
      </c>
      <c r="C29" s="18">
        <v>1449</v>
      </c>
      <c r="D29" s="21">
        <f>108+211.68</f>
        <v>319.68</v>
      </c>
      <c r="E29" s="21"/>
      <c r="F29" s="28">
        <v>266.39999999999998</v>
      </c>
      <c r="G29" s="21"/>
      <c r="H29" s="21"/>
      <c r="I29" s="21"/>
      <c r="J29" s="62">
        <f>18+35.28</f>
        <v>53.28</v>
      </c>
      <c r="K29" s="28"/>
      <c r="L29" s="28"/>
      <c r="M29" s="28"/>
      <c r="N29" s="28"/>
    </row>
    <row r="30" spans="1:14" s="131" customFormat="1" ht="25.5" x14ac:dyDescent="0.2">
      <c r="A30" s="15">
        <v>42954</v>
      </c>
      <c r="B30" s="18" t="s">
        <v>325</v>
      </c>
      <c r="C30" s="18">
        <v>1450</v>
      </c>
      <c r="D30" s="21">
        <v>387.53</v>
      </c>
      <c r="E30" s="21">
        <v>378.12</v>
      </c>
      <c r="F30" s="21">
        <v>9.41</v>
      </c>
      <c r="G30" s="21"/>
      <c r="H30" s="21"/>
      <c r="I30" s="21"/>
      <c r="J30" s="62"/>
      <c r="K30" s="28"/>
      <c r="L30" s="28"/>
      <c r="M30" s="28"/>
      <c r="N30" s="28"/>
    </row>
    <row r="31" spans="1:14" s="131" customFormat="1" ht="25.5" x14ac:dyDescent="0.2">
      <c r="A31" s="15">
        <v>42954</v>
      </c>
      <c r="B31" s="18" t="s">
        <v>333</v>
      </c>
      <c r="C31" s="18">
        <v>1451</v>
      </c>
      <c r="D31" s="21">
        <v>159.6</v>
      </c>
      <c r="E31" s="21"/>
      <c r="F31" s="21"/>
      <c r="G31" s="21"/>
      <c r="H31" s="21">
        <v>133</v>
      </c>
      <c r="I31" s="21"/>
      <c r="J31" s="62">
        <v>26.6</v>
      </c>
      <c r="K31" s="28"/>
      <c r="L31" s="28"/>
      <c r="M31" s="28"/>
      <c r="N31" s="28"/>
    </row>
    <row r="32" spans="1:14" s="131" customFormat="1" ht="25.5" x14ac:dyDescent="0.2">
      <c r="A32" s="15">
        <v>42954</v>
      </c>
      <c r="B32" s="18" t="s">
        <v>327</v>
      </c>
      <c r="C32" s="18">
        <v>1452</v>
      </c>
      <c r="D32" s="21">
        <v>17</v>
      </c>
      <c r="E32" s="21"/>
      <c r="F32" s="21"/>
      <c r="G32" s="21">
        <v>17</v>
      </c>
      <c r="H32" s="21"/>
      <c r="I32" s="21"/>
      <c r="J32" s="62"/>
      <c r="K32" s="28"/>
      <c r="L32" s="28"/>
      <c r="M32" s="28"/>
      <c r="N32" s="28"/>
    </row>
    <row r="33" spans="1:14" s="131" customFormat="1" x14ac:dyDescent="0.2">
      <c r="A33" s="368">
        <v>42954</v>
      </c>
      <c r="B33" s="131" t="s">
        <v>329</v>
      </c>
      <c r="C33" s="131">
        <v>1453</v>
      </c>
      <c r="D33" s="28">
        <v>12</v>
      </c>
      <c r="E33" s="28"/>
      <c r="F33" s="28">
        <v>12</v>
      </c>
      <c r="G33" s="28"/>
      <c r="J33" s="188"/>
      <c r="K33" s="28"/>
      <c r="L33" s="28"/>
      <c r="M33" s="28"/>
      <c r="N33" s="28"/>
    </row>
    <row r="34" spans="1:14" s="131" customFormat="1" ht="25.5" x14ac:dyDescent="0.2">
      <c r="A34" s="15">
        <v>42957</v>
      </c>
      <c r="B34" s="369" t="s">
        <v>242</v>
      </c>
      <c r="C34" s="363" t="s">
        <v>227</v>
      </c>
      <c r="D34" s="21">
        <v>616.5</v>
      </c>
      <c r="E34" s="21"/>
      <c r="F34" s="21"/>
      <c r="G34" s="21"/>
      <c r="H34" s="21">
        <v>513.75</v>
      </c>
      <c r="I34" s="21"/>
      <c r="J34" s="62">
        <v>102.75</v>
      </c>
      <c r="K34" s="28"/>
      <c r="L34" s="28"/>
      <c r="M34" s="28"/>
      <c r="N34" s="28"/>
    </row>
    <row r="35" spans="1:14" s="131" customFormat="1" x14ac:dyDescent="0.2">
      <c r="A35" s="15">
        <v>42982</v>
      </c>
      <c r="B35" s="18" t="s">
        <v>343</v>
      </c>
      <c r="C35" s="18">
        <v>1454</v>
      </c>
      <c r="D35" s="21">
        <v>840</v>
      </c>
      <c r="E35" s="21"/>
      <c r="F35" s="21"/>
      <c r="G35" s="21"/>
      <c r="H35" s="21">
        <v>700</v>
      </c>
      <c r="I35" s="21"/>
      <c r="J35" s="62">
        <v>140</v>
      </c>
      <c r="K35" s="28"/>
      <c r="L35" s="28"/>
      <c r="M35" s="28"/>
      <c r="N35" s="28"/>
    </row>
    <row r="36" spans="1:14" s="131" customFormat="1" x14ac:dyDescent="0.2">
      <c r="A36" s="15">
        <v>42982</v>
      </c>
      <c r="B36" s="18" t="s">
        <v>344</v>
      </c>
      <c r="C36" s="18">
        <v>1455</v>
      </c>
      <c r="D36" s="21">
        <v>15.16</v>
      </c>
      <c r="E36" s="21"/>
      <c r="F36" s="21"/>
      <c r="G36" s="21">
        <v>15.16</v>
      </c>
      <c r="H36" s="21"/>
      <c r="I36" s="21"/>
      <c r="J36" s="62"/>
      <c r="K36" s="28"/>
      <c r="L36" s="28"/>
      <c r="M36" s="28"/>
      <c r="N36" s="28"/>
    </row>
    <row r="37" spans="1:14" s="131" customFormat="1" x14ac:dyDescent="0.2">
      <c r="A37" s="15"/>
      <c r="B37" s="18"/>
      <c r="C37" s="18"/>
      <c r="D37" s="21"/>
      <c r="E37" s="21"/>
      <c r="F37" s="21"/>
      <c r="G37" s="21"/>
      <c r="H37" s="21"/>
      <c r="I37" s="21"/>
      <c r="J37" s="62"/>
      <c r="K37" s="28"/>
      <c r="L37" s="28"/>
      <c r="M37" s="28"/>
      <c r="N37" s="28"/>
    </row>
    <row r="38" spans="1:14" s="131" customFormat="1" ht="25.5" x14ac:dyDescent="0.2">
      <c r="A38" s="15">
        <v>42982</v>
      </c>
      <c r="B38" s="18" t="s">
        <v>345</v>
      </c>
      <c r="C38" s="18">
        <v>1456</v>
      </c>
      <c r="D38" s="21">
        <v>502.26</v>
      </c>
      <c r="E38" s="21">
        <f>D38-F38</f>
        <v>377.91999999999996</v>
      </c>
      <c r="F38" s="21">
        <v>124.34</v>
      </c>
      <c r="G38" s="21"/>
      <c r="H38" s="21"/>
      <c r="I38" s="21"/>
      <c r="J38" s="62"/>
      <c r="K38" s="28"/>
      <c r="L38" s="28"/>
      <c r="M38" s="28"/>
      <c r="N38" s="28"/>
    </row>
    <row r="39" spans="1:14" s="131" customFormat="1" ht="25.5" x14ac:dyDescent="0.2">
      <c r="A39" s="15">
        <v>42982</v>
      </c>
      <c r="B39" s="18" t="s">
        <v>346</v>
      </c>
      <c r="C39" s="18">
        <v>1457</v>
      </c>
      <c r="D39" s="21">
        <v>486.84</v>
      </c>
      <c r="E39" s="21"/>
      <c r="F39" s="21"/>
      <c r="G39" s="21"/>
      <c r="H39" s="21">
        <v>405.7</v>
      </c>
      <c r="I39" s="21"/>
      <c r="J39" s="62">
        <v>81.14</v>
      </c>
      <c r="K39" s="28"/>
      <c r="L39" s="28"/>
      <c r="M39" s="28"/>
      <c r="N39" s="28"/>
    </row>
    <row r="40" spans="1:14" s="131" customFormat="1" ht="25.5" x14ac:dyDescent="0.2">
      <c r="A40" s="142">
        <v>42989</v>
      </c>
      <c r="B40" s="18" t="s">
        <v>242</v>
      </c>
      <c r="C40" s="370" t="s">
        <v>227</v>
      </c>
      <c r="D40" s="21">
        <v>616.5</v>
      </c>
      <c r="E40" s="21"/>
      <c r="F40" s="21"/>
      <c r="G40" s="21"/>
      <c r="H40" s="21">
        <v>513.75</v>
      </c>
      <c r="I40" s="21"/>
      <c r="J40" s="62">
        <v>102.75</v>
      </c>
      <c r="K40" s="28"/>
      <c r="L40" s="28"/>
      <c r="M40" s="28"/>
      <c r="N40" s="28"/>
    </row>
    <row r="41" spans="1:14" s="2" customFormat="1" x14ac:dyDescent="0.2">
      <c r="A41" s="11"/>
      <c r="B41" s="12" t="s">
        <v>328</v>
      </c>
      <c r="C41" s="12"/>
      <c r="D41" s="13">
        <f>SUM(D23:D40)</f>
        <v>5662.71</v>
      </c>
      <c r="E41" s="13">
        <f t="shared" ref="E41:J41" si="1">SUM(E23:E40)</f>
        <v>1544.15</v>
      </c>
      <c r="F41" s="13">
        <f t="shared" si="1"/>
        <v>601.52</v>
      </c>
      <c r="G41" s="13">
        <f t="shared" si="1"/>
        <v>92.82</v>
      </c>
      <c r="H41" s="13">
        <f>SUM(H23:H40)</f>
        <v>2779.95</v>
      </c>
      <c r="I41" s="13">
        <f t="shared" si="1"/>
        <v>0</v>
      </c>
      <c r="J41" s="98">
        <f t="shared" si="1"/>
        <v>644.27</v>
      </c>
      <c r="K41" s="17"/>
      <c r="L41" s="9"/>
      <c r="M41" s="9"/>
      <c r="N41" s="9"/>
    </row>
    <row r="42" spans="1:14" s="2" customFormat="1" ht="25.5" x14ac:dyDescent="0.2">
      <c r="A42" s="15">
        <v>43010</v>
      </c>
      <c r="B42" s="18" t="s">
        <v>242</v>
      </c>
      <c r="C42" s="18" t="s">
        <v>227</v>
      </c>
      <c r="D42" s="21">
        <v>616.5</v>
      </c>
      <c r="E42" s="21"/>
      <c r="F42" s="21"/>
      <c r="G42" s="21"/>
      <c r="H42" s="21">
        <v>513.75</v>
      </c>
      <c r="I42" s="21"/>
      <c r="J42" s="62">
        <v>102.75</v>
      </c>
      <c r="K42" s="17"/>
      <c r="L42" s="9"/>
      <c r="M42" s="9"/>
      <c r="N42" s="9"/>
    </row>
    <row r="43" spans="1:14" s="2" customFormat="1" ht="25.5" x14ac:dyDescent="0.2">
      <c r="A43" s="15">
        <v>43010</v>
      </c>
      <c r="B43" s="18" t="s">
        <v>354</v>
      </c>
      <c r="C43" s="18">
        <v>1458</v>
      </c>
      <c r="D43" s="21">
        <v>527.16</v>
      </c>
      <c r="E43" s="21">
        <v>444.36</v>
      </c>
      <c r="F43" s="21">
        <v>82.8</v>
      </c>
      <c r="G43" s="21"/>
      <c r="H43" s="21"/>
      <c r="I43" s="21"/>
      <c r="J43" s="62"/>
      <c r="K43" s="17"/>
      <c r="L43" s="9"/>
      <c r="M43" s="9"/>
      <c r="N43" s="9"/>
    </row>
    <row r="44" spans="1:14" s="2" customFormat="1" x14ac:dyDescent="0.2">
      <c r="A44" s="15">
        <v>43010</v>
      </c>
      <c r="B44" s="18" t="s">
        <v>355</v>
      </c>
      <c r="C44" s="18">
        <v>1459</v>
      </c>
      <c r="D44" s="21">
        <v>60.64</v>
      </c>
      <c r="E44" s="21"/>
      <c r="F44" s="21"/>
      <c r="G44" s="21">
        <v>60.64</v>
      </c>
      <c r="H44" s="21"/>
      <c r="I44" s="21"/>
      <c r="J44" s="62"/>
      <c r="K44" s="17"/>
      <c r="L44" s="9"/>
      <c r="M44" s="9"/>
      <c r="N44" s="9"/>
    </row>
    <row r="45" spans="1:14" s="2" customFormat="1" ht="25.5" x14ac:dyDescent="0.2">
      <c r="A45" s="15">
        <v>43010</v>
      </c>
      <c r="B45" s="18" t="s">
        <v>356</v>
      </c>
      <c r="C45" s="18">
        <v>1460</v>
      </c>
      <c r="D45" s="21">
        <v>541.61</v>
      </c>
      <c r="E45" s="21">
        <v>507.01</v>
      </c>
      <c r="F45" s="21">
        <v>34.6</v>
      </c>
      <c r="G45" s="21"/>
      <c r="H45" s="21"/>
      <c r="I45" s="21"/>
      <c r="J45" s="62"/>
      <c r="K45" s="17"/>
      <c r="L45" s="9"/>
      <c r="M45" s="9"/>
      <c r="N45" s="9"/>
    </row>
    <row r="46" spans="1:14" s="2" customFormat="1" ht="25.5" x14ac:dyDescent="0.2">
      <c r="A46" s="15">
        <v>43010</v>
      </c>
      <c r="B46" s="18" t="s">
        <v>357</v>
      </c>
      <c r="C46" s="18">
        <v>1461</v>
      </c>
      <c r="D46" s="21">
        <v>315.60000000000002</v>
      </c>
      <c r="E46" s="21">
        <v>315.60000000000002</v>
      </c>
      <c r="F46" s="21"/>
      <c r="G46" s="21"/>
      <c r="H46" s="21"/>
      <c r="I46" s="21"/>
      <c r="J46" s="62"/>
      <c r="K46" s="17"/>
      <c r="L46" s="9"/>
      <c r="M46" s="9"/>
      <c r="N46" s="9"/>
    </row>
    <row r="47" spans="1:14" s="2" customFormat="1" ht="25.5" x14ac:dyDescent="0.2">
      <c r="A47" s="15">
        <v>43010</v>
      </c>
      <c r="B47" s="18" t="s">
        <v>358</v>
      </c>
      <c r="C47" s="18">
        <v>1462</v>
      </c>
      <c r="D47" s="21">
        <v>43.04</v>
      </c>
      <c r="E47" s="21"/>
      <c r="F47" s="21"/>
      <c r="G47" s="21"/>
      <c r="H47" s="21">
        <v>43.04</v>
      </c>
      <c r="I47" s="21"/>
      <c r="J47" s="62"/>
      <c r="K47" s="17"/>
      <c r="L47" s="9"/>
      <c r="M47" s="9"/>
      <c r="N47" s="9"/>
    </row>
    <row r="48" spans="1:14" s="2" customFormat="1" ht="25.5" x14ac:dyDescent="0.2">
      <c r="A48" s="15">
        <v>43045</v>
      </c>
      <c r="B48" s="131" t="s">
        <v>362</v>
      </c>
      <c r="C48" s="18">
        <v>1463</v>
      </c>
      <c r="D48" s="21">
        <v>561.51</v>
      </c>
      <c r="E48" s="21">
        <v>444.36</v>
      </c>
      <c r="F48" s="21">
        <v>117.15</v>
      </c>
      <c r="G48" s="21"/>
      <c r="H48" s="21"/>
      <c r="I48" s="21"/>
      <c r="J48" s="62"/>
      <c r="K48" s="17"/>
      <c r="L48" s="9"/>
      <c r="M48" s="9"/>
      <c r="N48" s="9"/>
    </row>
    <row r="49" spans="1:14" s="2" customFormat="1" x14ac:dyDescent="0.2">
      <c r="A49" s="15">
        <v>43045</v>
      </c>
      <c r="B49" s="131" t="s">
        <v>363</v>
      </c>
      <c r="C49" s="18">
        <v>1464</v>
      </c>
      <c r="D49" s="21">
        <v>15.16</v>
      </c>
      <c r="E49" s="21"/>
      <c r="F49" s="21"/>
      <c r="G49" s="21">
        <v>15.16</v>
      </c>
      <c r="H49" s="21"/>
      <c r="I49" s="21"/>
      <c r="J49" s="62"/>
      <c r="K49" s="17"/>
      <c r="L49" s="9"/>
      <c r="M49" s="9"/>
      <c r="N49" s="9"/>
    </row>
    <row r="50" spans="1:14" s="2" customFormat="1" x14ac:dyDescent="0.2">
      <c r="A50" s="15">
        <v>43045</v>
      </c>
      <c r="B50" s="131" t="s">
        <v>364</v>
      </c>
      <c r="C50" s="18">
        <v>1465</v>
      </c>
      <c r="D50" s="21">
        <v>80</v>
      </c>
      <c r="E50" s="21"/>
      <c r="F50" s="21">
        <v>80</v>
      </c>
      <c r="G50" s="21"/>
      <c r="H50" s="21"/>
      <c r="I50" s="21"/>
      <c r="J50" s="62"/>
      <c r="K50" s="17"/>
      <c r="L50" s="9"/>
      <c r="M50" s="9"/>
      <c r="N50" s="9"/>
    </row>
    <row r="51" spans="1:14" s="2" customFormat="1" ht="25.5" x14ac:dyDescent="0.2">
      <c r="A51" s="15">
        <v>43045</v>
      </c>
      <c r="B51" s="131" t="s">
        <v>242</v>
      </c>
      <c r="C51" s="131" t="s">
        <v>227</v>
      </c>
      <c r="D51" s="21">
        <v>616.5</v>
      </c>
      <c r="E51" s="21"/>
      <c r="F51" s="21"/>
      <c r="G51" s="21"/>
      <c r="H51" s="21">
        <v>513.75</v>
      </c>
      <c r="I51" s="21"/>
      <c r="J51" s="62">
        <v>102.75</v>
      </c>
      <c r="K51" s="17"/>
      <c r="L51" s="9"/>
      <c r="M51" s="9"/>
      <c r="N51" s="9"/>
    </row>
    <row r="52" spans="1:14" s="2" customFormat="1" ht="25.5" x14ac:dyDescent="0.2">
      <c r="A52" s="15">
        <v>43073</v>
      </c>
      <c r="B52" s="18" t="s">
        <v>368</v>
      </c>
      <c r="C52" s="18">
        <v>1466</v>
      </c>
      <c r="D52" s="21">
        <v>546.64</v>
      </c>
      <c r="E52" s="21">
        <v>444.36</v>
      </c>
      <c r="F52" s="21">
        <v>102.28</v>
      </c>
      <c r="G52" s="21"/>
      <c r="H52" s="21"/>
      <c r="I52" s="21"/>
      <c r="J52" s="62"/>
      <c r="K52" s="17"/>
      <c r="L52" s="9"/>
      <c r="M52" s="9"/>
      <c r="N52" s="9"/>
    </row>
    <row r="53" spans="1:14" s="2" customFormat="1" x14ac:dyDescent="0.2">
      <c r="A53" s="15">
        <v>43073</v>
      </c>
      <c r="B53" s="18" t="s">
        <v>369</v>
      </c>
      <c r="C53" s="18">
        <v>1467</v>
      </c>
      <c r="D53" s="21">
        <v>15.16</v>
      </c>
      <c r="E53" s="21"/>
      <c r="F53" s="21"/>
      <c r="G53" s="21">
        <v>15.16</v>
      </c>
      <c r="H53" s="21"/>
      <c r="I53" s="21"/>
      <c r="J53" s="62"/>
      <c r="K53" s="17"/>
      <c r="L53" s="9"/>
      <c r="M53" s="9"/>
      <c r="N53" s="9"/>
    </row>
    <row r="54" spans="1:14" s="2" customFormat="1" x14ac:dyDescent="0.2">
      <c r="A54" s="15">
        <v>43073</v>
      </c>
      <c r="B54" s="18" t="s">
        <v>370</v>
      </c>
      <c r="C54" s="18">
        <v>1468</v>
      </c>
      <c r="D54" s="21">
        <v>50</v>
      </c>
      <c r="E54" s="21"/>
      <c r="F54" s="21">
        <v>50</v>
      </c>
      <c r="G54" s="21"/>
      <c r="H54" s="21"/>
      <c r="I54" s="21"/>
      <c r="J54" s="62"/>
      <c r="K54" s="17"/>
      <c r="L54" s="9"/>
      <c r="M54" s="9"/>
      <c r="N54" s="9"/>
    </row>
    <row r="55" spans="1:14" s="2" customFormat="1" x14ac:dyDescent="0.2">
      <c r="A55" s="15">
        <v>43073</v>
      </c>
      <c r="B55" s="18" t="s">
        <v>371</v>
      </c>
      <c r="C55" s="18">
        <v>1469</v>
      </c>
      <c r="D55" s="21">
        <v>70</v>
      </c>
      <c r="E55" s="21"/>
      <c r="F55" s="21">
        <v>70</v>
      </c>
      <c r="G55" s="21"/>
      <c r="H55" s="21"/>
      <c r="I55" s="21"/>
      <c r="J55" s="62"/>
      <c r="K55" s="17"/>
      <c r="L55" s="9"/>
      <c r="M55" s="9"/>
      <c r="N55" s="9"/>
    </row>
    <row r="56" spans="1:14" s="2" customFormat="1" x14ac:dyDescent="0.2">
      <c r="A56" s="15">
        <v>43073</v>
      </c>
      <c r="B56" s="18" t="s">
        <v>372</v>
      </c>
      <c r="C56" s="18">
        <v>1470</v>
      </c>
      <c r="D56" s="21">
        <v>15</v>
      </c>
      <c r="E56" s="21"/>
      <c r="F56" s="21">
        <v>15</v>
      </c>
      <c r="G56" s="21"/>
      <c r="H56" s="21"/>
      <c r="I56" s="21"/>
      <c r="J56" s="62"/>
      <c r="K56" s="17"/>
      <c r="L56" s="9"/>
      <c r="M56" s="9"/>
      <c r="N56" s="9"/>
    </row>
    <row r="57" spans="1:14" s="2" customFormat="1" x14ac:dyDescent="0.2">
      <c r="A57" s="15">
        <v>43073</v>
      </c>
      <c r="B57" s="18" t="s">
        <v>373</v>
      </c>
      <c r="C57" s="18">
        <v>1471</v>
      </c>
      <c r="D57" s="21">
        <v>130</v>
      </c>
      <c r="E57" s="21"/>
      <c r="F57" s="21">
        <v>130</v>
      </c>
      <c r="G57" s="21"/>
      <c r="H57" s="21"/>
      <c r="I57" s="21"/>
      <c r="J57" s="62"/>
      <c r="K57" s="17"/>
      <c r="L57" s="9"/>
      <c r="M57" s="9"/>
      <c r="N57" s="9"/>
    </row>
    <row r="58" spans="1:14" s="2" customFormat="1" ht="25.5" x14ac:dyDescent="0.2">
      <c r="A58" s="15">
        <v>43073</v>
      </c>
      <c r="B58" s="18" t="s">
        <v>242</v>
      </c>
      <c r="C58" s="18" t="s">
        <v>227</v>
      </c>
      <c r="D58" s="21">
        <v>616.5</v>
      </c>
      <c r="E58" s="21"/>
      <c r="F58" s="21"/>
      <c r="G58" s="21"/>
      <c r="H58" s="21">
        <v>513.75</v>
      </c>
      <c r="I58" s="21"/>
      <c r="J58" s="62">
        <v>102.75</v>
      </c>
      <c r="K58" s="17"/>
      <c r="L58" s="9"/>
      <c r="M58" s="9"/>
      <c r="N58" s="9"/>
    </row>
    <row r="59" spans="1:14" s="2" customFormat="1" x14ac:dyDescent="0.2">
      <c r="A59" s="15"/>
      <c r="B59" s="18"/>
      <c r="C59" s="18"/>
      <c r="D59" s="9"/>
      <c r="E59" s="21"/>
      <c r="F59" s="21"/>
      <c r="G59" s="21"/>
      <c r="H59" s="21"/>
      <c r="I59" s="21"/>
      <c r="J59" s="62"/>
      <c r="K59" s="17"/>
      <c r="L59" s="9"/>
      <c r="M59" s="9"/>
      <c r="N59" s="9"/>
    </row>
    <row r="60" spans="1:14" s="2" customFormat="1" x14ac:dyDescent="0.2">
      <c r="A60" s="11"/>
      <c r="B60" s="12" t="s">
        <v>20</v>
      </c>
      <c r="C60" s="12"/>
      <c r="D60" s="13">
        <f t="shared" ref="D60:J60" si="2">SUM(D42:D59)</f>
        <v>4821.0199999999986</v>
      </c>
      <c r="E60" s="13">
        <f t="shared" si="2"/>
        <v>2155.69</v>
      </c>
      <c r="F60" s="13">
        <f t="shared" si="2"/>
        <v>681.83</v>
      </c>
      <c r="G60" s="13">
        <f t="shared" si="2"/>
        <v>90.96</v>
      </c>
      <c r="H60" s="13">
        <f t="shared" si="2"/>
        <v>1584.29</v>
      </c>
      <c r="I60" s="13">
        <f t="shared" si="2"/>
        <v>0</v>
      </c>
      <c r="J60" s="98">
        <f t="shared" si="2"/>
        <v>308.25</v>
      </c>
      <c r="K60" s="17"/>
      <c r="L60" s="9"/>
      <c r="M60" s="9"/>
      <c r="N60" s="9"/>
    </row>
    <row r="61" spans="1:14" s="2" customFormat="1" x14ac:dyDescent="0.2">
      <c r="A61" s="15">
        <v>43102</v>
      </c>
      <c r="B61" s="131" t="s">
        <v>382</v>
      </c>
      <c r="C61" s="18">
        <v>1473</v>
      </c>
      <c r="D61" s="21">
        <v>15.16</v>
      </c>
      <c r="E61" s="21"/>
      <c r="F61" s="21"/>
      <c r="G61" s="21">
        <v>15.16</v>
      </c>
      <c r="H61" s="21"/>
      <c r="I61" s="21"/>
      <c r="J61" s="62"/>
      <c r="K61" s="17"/>
      <c r="L61" s="9"/>
      <c r="M61" s="9"/>
      <c r="N61" s="9"/>
    </row>
    <row r="62" spans="1:14" s="2" customFormat="1" ht="25.5" x14ac:dyDescent="0.2">
      <c r="A62" s="142">
        <v>43102</v>
      </c>
      <c r="B62" s="131" t="s">
        <v>383</v>
      </c>
      <c r="C62" s="18">
        <v>1472</v>
      </c>
      <c r="D62" s="21">
        <v>503.14</v>
      </c>
      <c r="E62" s="21">
        <v>444.36</v>
      </c>
      <c r="F62" s="21">
        <v>58.78</v>
      </c>
      <c r="G62" s="21"/>
      <c r="H62" s="21"/>
      <c r="I62" s="21"/>
      <c r="J62" s="62"/>
      <c r="K62" s="17"/>
      <c r="L62" s="9"/>
      <c r="M62" s="9"/>
      <c r="N62" s="9"/>
    </row>
    <row r="63" spans="1:14" s="2" customFormat="1" ht="25.5" x14ac:dyDescent="0.2">
      <c r="A63" s="15">
        <v>43102</v>
      </c>
      <c r="B63" s="131" t="s">
        <v>384</v>
      </c>
      <c r="C63" s="131" t="s">
        <v>227</v>
      </c>
      <c r="D63" s="21">
        <v>616.5</v>
      </c>
      <c r="E63" s="21"/>
      <c r="F63" s="21"/>
      <c r="G63" s="21"/>
      <c r="H63" s="21">
        <v>513.75</v>
      </c>
      <c r="I63" s="21"/>
      <c r="J63" s="62">
        <v>102.75</v>
      </c>
      <c r="K63" s="17"/>
      <c r="L63" s="9"/>
      <c r="M63" s="9"/>
      <c r="N63" s="9"/>
    </row>
    <row r="64" spans="1:14" s="2" customFormat="1" ht="25.5" x14ac:dyDescent="0.2">
      <c r="A64" s="15">
        <v>43136</v>
      </c>
      <c r="B64" s="131" t="s">
        <v>387</v>
      </c>
      <c r="C64" s="18">
        <v>1474</v>
      </c>
      <c r="D64" s="21">
        <v>511.23</v>
      </c>
      <c r="E64" s="21">
        <v>444.36</v>
      </c>
      <c r="F64" s="21">
        <v>66.87</v>
      </c>
      <c r="G64" s="21"/>
      <c r="H64" s="21"/>
      <c r="I64" s="21"/>
      <c r="J64" s="62"/>
      <c r="K64" s="17"/>
      <c r="L64" s="9"/>
      <c r="M64" s="9"/>
      <c r="N64" s="9"/>
    </row>
    <row r="65" spans="1:14" s="2" customFormat="1" x14ac:dyDescent="0.2">
      <c r="A65" s="15">
        <v>43136</v>
      </c>
      <c r="B65" s="131" t="s">
        <v>388</v>
      </c>
      <c r="C65" s="18">
        <v>1475</v>
      </c>
      <c r="D65" s="21">
        <v>26.75</v>
      </c>
      <c r="E65" s="21"/>
      <c r="F65" s="21"/>
      <c r="G65" s="21">
        <v>26.75</v>
      </c>
      <c r="H65" s="21"/>
      <c r="I65" s="21"/>
      <c r="J65" s="62"/>
      <c r="K65" s="17"/>
      <c r="L65" s="9"/>
      <c r="M65" s="9"/>
      <c r="N65" s="9"/>
    </row>
    <row r="66" spans="1:14" s="2" customFormat="1" x14ac:dyDescent="0.2">
      <c r="A66" s="15">
        <v>43136</v>
      </c>
      <c r="B66" s="131" t="s">
        <v>389</v>
      </c>
      <c r="C66" s="18">
        <v>1476</v>
      </c>
      <c r="D66" s="21">
        <v>240</v>
      </c>
      <c r="E66" s="21"/>
      <c r="F66" s="21">
        <v>200</v>
      </c>
      <c r="G66" s="21"/>
      <c r="H66" s="21"/>
      <c r="I66" s="21"/>
      <c r="J66" s="62">
        <v>40</v>
      </c>
      <c r="K66" s="17"/>
      <c r="L66" s="9"/>
      <c r="M66" s="9"/>
      <c r="N66" s="9"/>
    </row>
    <row r="67" spans="1:14" s="2" customFormat="1" x14ac:dyDescent="0.2">
      <c r="A67" s="15">
        <v>43136</v>
      </c>
      <c r="B67" s="131" t="s">
        <v>390</v>
      </c>
      <c r="C67" s="18">
        <v>1477</v>
      </c>
      <c r="D67" s="21">
        <v>218.15</v>
      </c>
      <c r="E67" s="21"/>
      <c r="F67" s="21">
        <v>218.15</v>
      </c>
      <c r="G67" s="21"/>
      <c r="H67" s="21"/>
      <c r="I67" s="21"/>
      <c r="J67" s="62"/>
      <c r="K67" s="17"/>
      <c r="L67" s="9"/>
      <c r="M67" s="9"/>
      <c r="N67" s="9"/>
    </row>
    <row r="68" spans="1:14" s="2" customFormat="1" ht="25.5" x14ac:dyDescent="0.2">
      <c r="A68" s="15">
        <v>43136</v>
      </c>
      <c r="B68" s="131" t="s">
        <v>384</v>
      </c>
      <c r="C68" s="18" t="s">
        <v>227</v>
      </c>
      <c r="D68" s="21">
        <v>616.5</v>
      </c>
      <c r="E68" s="21"/>
      <c r="F68" s="21"/>
      <c r="G68" s="21"/>
      <c r="H68" s="21">
        <v>513.75</v>
      </c>
      <c r="I68" s="21"/>
      <c r="J68" s="62">
        <v>102.75</v>
      </c>
      <c r="K68" s="17"/>
      <c r="L68" s="9"/>
      <c r="M68" s="9"/>
      <c r="N68" s="9"/>
    </row>
    <row r="69" spans="1:14" s="2" customFormat="1" x14ac:dyDescent="0.2">
      <c r="A69" s="15">
        <v>43136</v>
      </c>
      <c r="B69" s="131" t="s">
        <v>403</v>
      </c>
      <c r="C69" s="18">
        <v>1478</v>
      </c>
      <c r="D69" s="21">
        <v>45</v>
      </c>
      <c r="E69" s="21"/>
      <c r="F69" s="21">
        <v>45</v>
      </c>
      <c r="G69" s="21"/>
      <c r="H69" s="21"/>
      <c r="I69" s="21"/>
      <c r="J69" s="62"/>
      <c r="K69" s="17"/>
      <c r="L69" s="9"/>
      <c r="M69" s="9"/>
      <c r="N69" s="9"/>
    </row>
    <row r="70" spans="1:14" s="2" customFormat="1" x14ac:dyDescent="0.2">
      <c r="A70" s="15">
        <v>43150</v>
      </c>
      <c r="B70" s="131" t="s">
        <v>393</v>
      </c>
      <c r="C70" s="18">
        <v>1479</v>
      </c>
      <c r="D70" s="21">
        <v>484</v>
      </c>
      <c r="E70" s="21"/>
      <c r="F70" s="21">
        <v>484</v>
      </c>
      <c r="G70" s="21"/>
      <c r="H70" s="21"/>
      <c r="I70" s="21"/>
      <c r="J70" s="62"/>
      <c r="K70" s="17"/>
      <c r="L70" s="9"/>
      <c r="M70" s="9"/>
      <c r="N70" s="9"/>
    </row>
    <row r="71" spans="1:14" s="2" customFormat="1" x14ac:dyDescent="0.2">
      <c r="A71" s="15">
        <v>43164</v>
      </c>
      <c r="B71" s="131" t="s">
        <v>404</v>
      </c>
      <c r="C71" s="18">
        <v>1480</v>
      </c>
      <c r="D71" s="21">
        <v>271.2</v>
      </c>
      <c r="E71" s="21"/>
      <c r="F71" s="21"/>
      <c r="G71" s="21"/>
      <c r="H71" s="21">
        <v>226</v>
      </c>
      <c r="I71" s="21"/>
      <c r="J71" s="62">
        <v>45.2</v>
      </c>
      <c r="K71" s="17"/>
      <c r="L71" s="9"/>
      <c r="M71" s="9"/>
      <c r="N71" s="9"/>
    </row>
    <row r="72" spans="1:14" s="2" customFormat="1" ht="25.5" x14ac:dyDescent="0.2">
      <c r="A72" s="15">
        <v>43164</v>
      </c>
      <c r="B72" s="131" t="s">
        <v>405</v>
      </c>
      <c r="C72" s="18">
        <v>1481</v>
      </c>
      <c r="D72" s="21">
        <v>30.32</v>
      </c>
      <c r="E72" s="21"/>
      <c r="F72" s="21"/>
      <c r="G72" s="21">
        <v>30.32</v>
      </c>
      <c r="H72" s="21"/>
      <c r="I72" s="21"/>
      <c r="J72" s="62"/>
      <c r="K72" s="17"/>
      <c r="L72" s="9"/>
      <c r="M72" s="9"/>
      <c r="N72" s="9"/>
    </row>
    <row r="73" spans="1:14" s="2" customFormat="1" ht="25.5" x14ac:dyDescent="0.2">
      <c r="A73" s="15">
        <v>43164</v>
      </c>
      <c r="B73" s="131" t="s">
        <v>406</v>
      </c>
      <c r="C73" s="18">
        <v>1482</v>
      </c>
      <c r="D73" s="21">
        <v>518.36</v>
      </c>
      <c r="E73" s="21">
        <v>444.36</v>
      </c>
      <c r="F73" s="21">
        <v>74</v>
      </c>
      <c r="G73" s="21"/>
      <c r="H73" s="21"/>
      <c r="I73" s="21"/>
      <c r="J73" s="62"/>
      <c r="K73" s="17"/>
      <c r="L73" s="9"/>
      <c r="M73" s="9"/>
      <c r="N73" s="9"/>
    </row>
    <row r="74" spans="1:14" s="2" customFormat="1" ht="25.5" x14ac:dyDescent="0.2">
      <c r="A74" s="15">
        <v>43164</v>
      </c>
      <c r="B74" s="131" t="s">
        <v>384</v>
      </c>
      <c r="C74" s="18" t="s">
        <v>227</v>
      </c>
      <c r="D74" s="21">
        <v>616.5</v>
      </c>
      <c r="E74" s="21"/>
      <c r="F74" s="21"/>
      <c r="G74" s="21"/>
      <c r="H74" s="21">
        <v>513.75</v>
      </c>
      <c r="I74" s="21"/>
      <c r="J74" s="62">
        <v>102.75</v>
      </c>
      <c r="K74" s="17"/>
      <c r="L74" s="9"/>
      <c r="M74" s="9"/>
      <c r="N74" s="9"/>
    </row>
    <row r="75" spans="1:14" s="2" customFormat="1" ht="17.25" customHeight="1" x14ac:dyDescent="0.2">
      <c r="A75" s="15"/>
      <c r="B75" s="131"/>
      <c r="C75" s="18"/>
      <c r="D75" s="21"/>
      <c r="E75" s="21"/>
      <c r="F75" s="21"/>
      <c r="G75" s="21"/>
      <c r="H75" s="21"/>
      <c r="I75" s="21"/>
      <c r="J75" s="62"/>
      <c r="K75" s="17"/>
      <c r="L75" s="9"/>
      <c r="M75" s="9"/>
      <c r="N75" s="9"/>
    </row>
    <row r="76" spans="1:14" s="2" customFormat="1" x14ac:dyDescent="0.2">
      <c r="A76" s="11"/>
      <c r="B76" s="12" t="s">
        <v>21</v>
      </c>
      <c r="C76" s="12"/>
      <c r="D76" s="13">
        <f t="shared" ref="D76:J76" si="3">SUM(D61:D75)</f>
        <v>4712.8099999999995</v>
      </c>
      <c r="E76" s="13">
        <f t="shared" si="3"/>
        <v>1333.08</v>
      </c>
      <c r="F76" s="13">
        <f t="shared" si="3"/>
        <v>1146.8</v>
      </c>
      <c r="G76" s="13">
        <f t="shared" si="3"/>
        <v>72.22999999999999</v>
      </c>
      <c r="H76" s="13">
        <f t="shared" si="3"/>
        <v>1767.25</v>
      </c>
      <c r="I76" s="13">
        <f t="shared" si="3"/>
        <v>0</v>
      </c>
      <c r="J76" s="98">
        <f t="shared" si="3"/>
        <v>393.45</v>
      </c>
      <c r="K76" s="17"/>
      <c r="L76" s="9"/>
      <c r="M76" s="9"/>
      <c r="N76" s="9"/>
    </row>
    <row r="77" spans="1:14" s="2" customFormat="1" x14ac:dyDescent="0.2">
      <c r="A77" s="10"/>
      <c r="D77" s="9"/>
      <c r="E77" s="9"/>
      <c r="F77" s="9"/>
      <c r="G77" s="9"/>
      <c r="H77" s="9"/>
      <c r="I77" s="9"/>
      <c r="J77" s="96"/>
      <c r="K77" s="17"/>
      <c r="L77" s="9"/>
      <c r="M77" s="9"/>
      <c r="N77" s="9"/>
    </row>
    <row r="78" spans="1:14" s="2" customFormat="1" ht="15.75" x14ac:dyDescent="0.2">
      <c r="A78" s="204"/>
      <c r="B78" s="205" t="s">
        <v>2</v>
      </c>
      <c r="C78" s="206"/>
      <c r="D78" s="207">
        <f t="shared" ref="D78:J78" si="4">SUM(D22+D41+D60+D76)</f>
        <v>22033.089999999997</v>
      </c>
      <c r="E78" s="207">
        <f t="shared" si="4"/>
        <v>6520.79</v>
      </c>
      <c r="F78" s="207">
        <f t="shared" si="4"/>
        <v>3380.3900000000003</v>
      </c>
      <c r="G78" s="207">
        <f t="shared" si="4"/>
        <v>347.85</v>
      </c>
      <c r="H78" s="207">
        <f t="shared" si="4"/>
        <v>8390.24</v>
      </c>
      <c r="I78" s="207">
        <f t="shared" si="4"/>
        <v>1600</v>
      </c>
      <c r="J78" s="208">
        <f t="shared" si="4"/>
        <v>1793.82</v>
      </c>
      <c r="K78" s="17"/>
      <c r="L78" s="9"/>
      <c r="M78" s="9"/>
      <c r="N78" s="9"/>
    </row>
    <row r="79" spans="1:14" s="2" customFormat="1" ht="15.75" x14ac:dyDescent="0.2">
      <c r="A79" s="10"/>
      <c r="B79" s="15"/>
      <c r="C79" s="155"/>
      <c r="D79" s="28"/>
      <c r="E79" s="28"/>
      <c r="F79" s="28"/>
      <c r="G79" s="156"/>
      <c r="H79" s="156"/>
      <c r="I79" s="156"/>
      <c r="J79" s="156"/>
      <c r="K79" s="159"/>
      <c r="L79" s="9"/>
      <c r="M79" s="9"/>
      <c r="N79" s="9"/>
    </row>
    <row r="80" spans="1:14" s="2" customFormat="1" x14ac:dyDescent="0.2">
      <c r="A80" s="15"/>
      <c r="B80" s="18"/>
      <c r="C80" s="18"/>
      <c r="D80" s="9"/>
      <c r="E80" s="21"/>
      <c r="F80" s="9"/>
      <c r="G80" s="9"/>
      <c r="H80" s="21"/>
      <c r="I80" s="9"/>
      <c r="J80" s="9"/>
      <c r="K80" s="21"/>
      <c r="L80" s="9"/>
      <c r="M80" s="9"/>
      <c r="N80" s="21"/>
    </row>
    <row r="81" spans="1:14" s="2" customFormat="1" x14ac:dyDescent="0.2">
      <c r="A81" s="15"/>
      <c r="B81" s="18"/>
      <c r="C81" s="18"/>
      <c r="D81" s="9"/>
      <c r="E81" s="21"/>
      <c r="F81" s="9"/>
      <c r="G81" s="9"/>
      <c r="H81" s="21"/>
      <c r="I81" s="9"/>
      <c r="J81" s="9"/>
      <c r="K81" s="21"/>
      <c r="L81" s="9"/>
      <c r="M81" s="9"/>
      <c r="N81" s="21"/>
    </row>
    <row r="82" spans="1:14" s="2" customFormat="1" x14ac:dyDescent="0.2">
      <c r="A82" s="15"/>
      <c r="B82" s="18"/>
      <c r="C82" s="18"/>
      <c r="D82" s="9"/>
      <c r="E82" s="21"/>
      <c r="F82" s="9"/>
      <c r="G82" s="9"/>
      <c r="H82" s="9"/>
      <c r="I82" s="21"/>
      <c r="J82" s="9"/>
      <c r="K82" s="21"/>
      <c r="L82" s="9"/>
      <c r="M82" s="21"/>
      <c r="N82" s="21"/>
    </row>
    <row r="83" spans="1:14" s="2" customFormat="1" x14ac:dyDescent="0.2">
      <c r="A83" s="15"/>
      <c r="B83" s="18"/>
      <c r="C83" s="18"/>
      <c r="D83" s="9"/>
      <c r="E83" s="21"/>
      <c r="F83" s="9"/>
      <c r="G83" s="9"/>
      <c r="H83" s="21"/>
      <c r="I83" s="21"/>
      <c r="J83" s="9"/>
      <c r="K83" s="21"/>
      <c r="L83" s="9"/>
      <c r="M83" s="9"/>
      <c r="N83" s="21"/>
    </row>
    <row r="84" spans="1:14" s="2" customFormat="1" x14ac:dyDescent="0.2">
      <c r="A84" s="15"/>
      <c r="B84" s="18"/>
      <c r="C84" s="18"/>
      <c r="D84" s="9"/>
      <c r="E84" s="21"/>
      <c r="F84" s="9"/>
      <c r="G84" s="9"/>
      <c r="H84" s="21"/>
      <c r="I84" s="21"/>
      <c r="J84" s="9"/>
      <c r="K84" s="9"/>
      <c r="L84" s="9"/>
      <c r="M84" s="9"/>
      <c r="N84" s="17"/>
    </row>
    <row r="85" spans="1:14" s="2" customFormat="1" ht="18.75" customHeight="1" x14ac:dyDescent="0.2">
      <c r="A85" s="15"/>
      <c r="B85" s="18"/>
      <c r="C85" s="18"/>
      <c r="D85" s="21"/>
      <c r="E85" s="21"/>
      <c r="F85" s="21"/>
      <c r="G85" s="21"/>
      <c r="H85" s="21"/>
      <c r="I85" s="21"/>
      <c r="J85" s="17"/>
      <c r="K85" s="9"/>
      <c r="L85" s="9"/>
      <c r="M85" s="9"/>
      <c r="N85" s="29"/>
    </row>
    <row r="86" spans="1:14" s="2" customFormat="1" ht="21.75" customHeight="1" x14ac:dyDescent="0.2">
      <c r="A86" s="15"/>
      <c r="B86" s="18"/>
      <c r="C86" s="18"/>
      <c r="D86" s="21"/>
      <c r="E86" s="21"/>
      <c r="F86" s="21"/>
      <c r="G86" s="21"/>
      <c r="H86" s="21"/>
      <c r="I86" s="21"/>
      <c r="J86" s="17"/>
      <c r="K86" s="9"/>
      <c r="L86" s="9"/>
      <c r="M86" s="9"/>
      <c r="N86" s="29"/>
    </row>
    <row r="87" spans="1:14" s="2" customFormat="1" x14ac:dyDescent="0.2">
      <c r="A87" s="10"/>
      <c r="D87" s="9"/>
      <c r="E87" s="9"/>
      <c r="F87" s="9"/>
      <c r="G87" s="9"/>
      <c r="H87" s="9"/>
      <c r="I87" s="9"/>
      <c r="J87" s="29"/>
      <c r="K87" s="9"/>
      <c r="L87" s="9"/>
      <c r="M87" s="9"/>
      <c r="N87" s="29"/>
    </row>
    <row r="88" spans="1:14" s="2" customFormat="1" x14ac:dyDescent="0.2">
      <c r="A88" s="10"/>
      <c r="D88" s="9"/>
      <c r="E88" s="9"/>
      <c r="F88" s="9"/>
      <c r="G88" s="9"/>
      <c r="H88" s="9"/>
      <c r="I88" s="9"/>
      <c r="J88" s="29"/>
      <c r="K88" s="9"/>
      <c r="L88" s="9"/>
      <c r="M88" s="9"/>
      <c r="N88" s="29"/>
    </row>
    <row r="89" spans="1:14" s="2" customFormat="1" x14ac:dyDescent="0.2">
      <c r="A89" s="10"/>
      <c r="D89" s="9"/>
      <c r="E89" s="9"/>
      <c r="F89" s="9"/>
      <c r="G89" s="9"/>
      <c r="H89" s="9"/>
      <c r="I89" s="9"/>
      <c r="J89" s="29"/>
      <c r="K89" s="9"/>
      <c r="L89" s="9"/>
      <c r="M89" s="9"/>
      <c r="N89" s="29"/>
    </row>
    <row r="90" spans="1:14" s="2" customFormat="1" ht="17.25" customHeight="1" x14ac:dyDescent="0.2">
      <c r="A90" s="10"/>
      <c r="D90" s="9"/>
      <c r="E90" s="9"/>
      <c r="F90" s="9"/>
      <c r="G90" s="9"/>
      <c r="H90" s="9"/>
      <c r="I90" s="9"/>
      <c r="J90" s="29"/>
      <c r="K90" s="9"/>
      <c r="L90" s="9"/>
      <c r="M90" s="9"/>
      <c r="N90" s="29"/>
    </row>
    <row r="91" spans="1:14" s="2" customFormat="1" x14ac:dyDescent="0.2">
      <c r="A91" s="10"/>
      <c r="D91" s="9"/>
      <c r="E91" s="9"/>
      <c r="F91" s="9"/>
      <c r="G91" s="9"/>
      <c r="H91" s="9"/>
      <c r="I91" s="9"/>
      <c r="J91" s="29"/>
      <c r="K91" s="9"/>
      <c r="L91" s="9"/>
      <c r="M91" s="9"/>
      <c r="N91" s="29"/>
    </row>
    <row r="92" spans="1:14" s="2" customFormat="1" x14ac:dyDescent="0.2">
      <c r="A92" s="10"/>
      <c r="D92" s="9"/>
      <c r="E92" s="9"/>
      <c r="F92" s="9"/>
      <c r="G92" s="9"/>
      <c r="H92" s="9"/>
      <c r="I92" s="9"/>
      <c r="J92" s="9"/>
      <c r="K92" s="9"/>
      <c r="L92" s="9"/>
      <c r="M92" s="9"/>
      <c r="N92" s="29"/>
    </row>
    <row r="93" spans="1:14" s="32" customFormat="1" x14ac:dyDescent="0.2">
      <c r="A93" s="31"/>
      <c r="D93" s="33"/>
      <c r="E93" s="33"/>
      <c r="F93" s="33"/>
      <c r="G93" s="33"/>
      <c r="H93" s="33"/>
      <c r="I93" s="33"/>
      <c r="J93" s="33"/>
      <c r="N93" s="144"/>
    </row>
    <row r="94" spans="1:14" s="32" customFormat="1" x14ac:dyDescent="0.2">
      <c r="A94" s="31"/>
      <c r="D94" s="33"/>
      <c r="E94" s="33"/>
      <c r="F94" s="33"/>
      <c r="G94" s="33"/>
      <c r="H94" s="33"/>
      <c r="I94" s="33"/>
      <c r="J94" s="33"/>
      <c r="N94" s="144"/>
    </row>
    <row r="95" spans="1:14" s="32" customFormat="1" x14ac:dyDescent="0.2">
      <c r="A95" s="31"/>
      <c r="D95" s="33"/>
      <c r="E95" s="33"/>
      <c r="F95" s="33"/>
      <c r="G95" s="33"/>
      <c r="H95" s="33"/>
      <c r="I95" s="33"/>
      <c r="J95" s="33"/>
      <c r="N95" s="144"/>
    </row>
    <row r="96" spans="1:14" s="32" customFormat="1" x14ac:dyDescent="0.2">
      <c r="A96" s="31"/>
      <c r="D96" s="33"/>
      <c r="E96" s="33"/>
      <c r="F96" s="33"/>
      <c r="G96" s="33"/>
      <c r="H96" s="33"/>
      <c r="I96" s="33"/>
      <c r="J96" s="33"/>
    </row>
    <row r="97" spans="1:14" s="32" customFormat="1" x14ac:dyDescent="0.2">
      <c r="A97" s="31"/>
      <c r="D97" s="33"/>
      <c r="E97" s="33"/>
      <c r="F97" s="33"/>
      <c r="G97" s="33"/>
      <c r="H97" s="33"/>
      <c r="I97" s="33"/>
      <c r="J97" s="33"/>
    </row>
    <row r="98" spans="1:14" s="32" customFormat="1" x14ac:dyDescent="0.2">
      <c r="A98" s="31"/>
      <c r="D98" s="33"/>
      <c r="E98" s="33"/>
      <c r="F98" s="33"/>
      <c r="G98" s="33"/>
      <c r="H98" s="33"/>
      <c r="I98" s="33"/>
      <c r="J98" s="33"/>
    </row>
    <row r="99" spans="1:14" s="32" customFormat="1" x14ac:dyDescent="0.2">
      <c r="A99" s="31"/>
      <c r="D99" s="33"/>
      <c r="E99" s="33"/>
      <c r="F99" s="33"/>
      <c r="G99" s="33"/>
      <c r="H99" s="33"/>
      <c r="I99" s="33"/>
      <c r="J99" s="33"/>
    </row>
    <row r="100" spans="1:14" s="32" customFormat="1" x14ac:dyDescent="0.2">
      <c r="A100" s="31"/>
      <c r="D100" s="33"/>
      <c r="E100" s="33"/>
      <c r="F100" s="33"/>
      <c r="G100" s="33"/>
      <c r="H100" s="33"/>
      <c r="I100" s="33"/>
      <c r="J100" s="33"/>
    </row>
    <row r="101" spans="1:14" s="32" customFormat="1" x14ac:dyDescent="0.2">
      <c r="A101" s="31"/>
      <c r="D101" s="33"/>
      <c r="E101" s="33"/>
      <c r="F101" s="33"/>
      <c r="G101" s="33"/>
      <c r="H101" s="33"/>
      <c r="I101" s="33"/>
      <c r="J101" s="33"/>
    </row>
    <row r="102" spans="1:14" s="32" customFormat="1" x14ac:dyDescent="0.2">
      <c r="A102" s="31"/>
      <c r="D102" s="33"/>
      <c r="E102" s="33"/>
      <c r="F102" s="33"/>
      <c r="G102" s="33"/>
      <c r="H102" s="33"/>
      <c r="I102" s="33"/>
      <c r="J102" s="33"/>
    </row>
    <row r="103" spans="1:14" s="32" customFormat="1" x14ac:dyDescent="0.2">
      <c r="A103" s="31"/>
      <c r="D103" s="33"/>
      <c r="E103" s="33"/>
      <c r="F103" s="33"/>
      <c r="G103" s="33"/>
      <c r="H103" s="33"/>
      <c r="I103" s="33"/>
      <c r="J103" s="33"/>
    </row>
    <row r="104" spans="1:14" s="32" customFormat="1" x14ac:dyDescent="0.2">
      <c r="A104" s="31"/>
      <c r="D104" s="33"/>
      <c r="E104" s="33"/>
      <c r="F104" s="33"/>
      <c r="G104" s="33"/>
      <c r="H104" s="33"/>
      <c r="I104" s="33"/>
      <c r="J104" s="33"/>
    </row>
    <row r="105" spans="1:14" s="32" customFormat="1" x14ac:dyDescent="0.2">
      <c r="A105" s="31"/>
      <c r="E105" s="33"/>
      <c r="F105" s="33"/>
      <c r="H105" s="33"/>
      <c r="I105" s="33"/>
      <c r="K105" s="33"/>
      <c r="N105" s="33"/>
    </row>
    <row r="106" spans="1:14" s="32" customFormat="1" x14ac:dyDescent="0.2">
      <c r="A106" s="31"/>
      <c r="E106" s="33"/>
      <c r="F106" s="33"/>
      <c r="G106" s="33"/>
      <c r="H106" s="33"/>
      <c r="I106" s="33"/>
      <c r="N106" s="33"/>
    </row>
    <row r="107" spans="1:14" s="32" customFormat="1" x14ac:dyDescent="0.2">
      <c r="A107" s="31"/>
      <c r="E107" s="33"/>
      <c r="F107" s="33"/>
      <c r="G107" s="33"/>
      <c r="I107" s="33"/>
      <c r="L107" s="33"/>
      <c r="N107" s="33"/>
    </row>
    <row r="108" spans="1:14" s="32" customFormat="1" x14ac:dyDescent="0.2">
      <c r="A108" s="31"/>
      <c r="E108" s="33"/>
      <c r="G108" s="33"/>
      <c r="H108" s="33"/>
      <c r="I108" s="33"/>
      <c r="J108" s="33"/>
      <c r="N108" s="33"/>
    </row>
    <row r="109" spans="1:14" s="32" customFormat="1" x14ac:dyDescent="0.2">
      <c r="A109" s="31"/>
      <c r="E109" s="33"/>
      <c r="G109" s="33"/>
      <c r="H109" s="33"/>
      <c r="I109" s="33"/>
      <c r="J109" s="33"/>
      <c r="N109" s="33"/>
    </row>
    <row r="110" spans="1:14" s="32" customFormat="1" x14ac:dyDescent="0.2">
      <c r="A110" s="31"/>
      <c r="E110" s="33"/>
      <c r="G110" s="33"/>
      <c r="H110" s="33"/>
      <c r="I110" s="33"/>
      <c r="J110" s="33"/>
      <c r="N110" s="33"/>
    </row>
    <row r="111" spans="1:14" x14ac:dyDescent="0.2">
      <c r="N111">
        <f>SUM(N12:N110)</f>
        <v>0</v>
      </c>
    </row>
  </sheetData>
  <mergeCells count="1">
    <mergeCell ref="A1:J1"/>
  </mergeCells>
  <phoneticPr fontId="1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fitToHeight="0" orientation="landscape" verticalDpi="300" r:id="rId1"/>
  <headerFooter alignWithMargins="0">
    <oddHeader>&amp;CNunney Parish Council</oddHeader>
    <oddFooter>&amp;L&amp;9Page &amp;Pof &amp;N&amp;C&amp;9Accounts 2017-2018&amp;R&amp;9&amp;D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6"/>
  <sheetViews>
    <sheetView tabSelected="1" topLeftCell="A9" zoomScaleNormal="100" zoomScaleSheetLayoutView="100" workbookViewId="0">
      <pane ySplit="2" topLeftCell="A11" activePane="bottomLeft" state="frozen"/>
      <selection activeCell="A9" sqref="A9"/>
      <selection pane="bottomLeft" activeCell="L122" sqref="L122"/>
    </sheetView>
  </sheetViews>
  <sheetFormatPr defaultRowHeight="12.75" x14ac:dyDescent="0.2"/>
  <cols>
    <col min="1" max="1" width="12.5703125" customWidth="1"/>
    <col min="2" max="2" width="31.140625" customWidth="1"/>
    <col min="3" max="3" width="10.85546875" style="51" customWidth="1"/>
    <col min="4" max="4" width="11.85546875" style="23" customWidth="1"/>
    <col min="5" max="5" width="11.7109375" style="23" bestFit="1" customWidth="1"/>
    <col min="6" max="6" width="11.42578125" style="23" bestFit="1" customWidth="1"/>
    <col min="7" max="7" width="12" style="23" customWidth="1"/>
    <col min="8" max="8" width="11.85546875" style="23" bestFit="1" customWidth="1"/>
    <col min="9" max="9" width="10.28515625" style="23" customWidth="1"/>
    <col min="10" max="10" width="9.7109375" style="23" bestFit="1" customWidth="1"/>
    <col min="11" max="11" width="11.42578125" style="23" customWidth="1"/>
    <col min="12" max="12" width="11" style="23" bestFit="1" customWidth="1"/>
    <col min="13" max="13" width="10" style="23" bestFit="1" customWidth="1"/>
    <col min="14" max="14" width="10" style="23" customWidth="1"/>
    <col min="15" max="15" width="10.28515625" style="23" customWidth="1"/>
    <col min="16" max="16" width="9.42578125" bestFit="1" customWidth="1"/>
    <col min="17" max="17" width="9.28515625" bestFit="1" customWidth="1"/>
    <col min="18" max="18" width="10.140625" bestFit="1" customWidth="1"/>
  </cols>
  <sheetData>
    <row r="1" spans="1:17" x14ac:dyDescent="0.2">
      <c r="A1" s="376" t="s">
        <v>222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</row>
    <row r="2" spans="1:17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7" x14ac:dyDescent="0.2">
      <c r="B3" s="35" t="s">
        <v>223</v>
      </c>
      <c r="C3" s="36">
        <f>280.03+30795.78</f>
        <v>31075.809999999998</v>
      </c>
      <c r="D3" s="37"/>
      <c r="E3" s="38"/>
      <c r="F3" s="39"/>
      <c r="G3" s="39"/>
      <c r="H3" s="39"/>
      <c r="I3" s="39"/>
      <c r="J3" s="38"/>
      <c r="K3" s="38"/>
      <c r="L3" s="38"/>
      <c r="M3" s="38"/>
      <c r="N3" s="38"/>
      <c r="O3" s="40"/>
      <c r="Q3" s="41"/>
    </row>
    <row r="4" spans="1:17" x14ac:dyDescent="0.2">
      <c r="B4" s="35" t="s">
        <v>224</v>
      </c>
      <c r="C4" s="36">
        <v>0</v>
      </c>
      <c r="D4" s="37"/>
      <c r="E4" s="38"/>
      <c r="F4" s="39"/>
      <c r="G4" s="39"/>
      <c r="H4" s="39"/>
      <c r="I4" s="39"/>
      <c r="J4" s="38"/>
      <c r="K4" s="38"/>
      <c r="L4" s="38"/>
      <c r="M4" s="38"/>
      <c r="N4" s="38"/>
      <c r="O4" s="40"/>
      <c r="Q4" s="41"/>
    </row>
    <row r="5" spans="1:17" ht="19.5" customHeight="1" x14ac:dyDescent="0.2">
      <c r="A5" s="42"/>
      <c r="B5" s="43" t="s">
        <v>225</v>
      </c>
      <c r="C5" s="44">
        <f>C3-C4</f>
        <v>31075.809999999998</v>
      </c>
      <c r="F5" s="44"/>
      <c r="I5" s="44"/>
      <c r="J5" s="38"/>
      <c r="K5" s="38"/>
      <c r="L5" s="38"/>
      <c r="M5" s="38"/>
      <c r="N5" s="38"/>
      <c r="O5" s="40"/>
      <c r="Q5" s="41"/>
    </row>
    <row r="6" spans="1:17" ht="12.75" customHeight="1" x14ac:dyDescent="0.2">
      <c r="B6" s="111" t="s">
        <v>85</v>
      </c>
      <c r="C6" s="113">
        <v>5000</v>
      </c>
      <c r="D6" s="112"/>
      <c r="E6" s="38"/>
      <c r="H6" s="39"/>
      <c r="I6" s="39"/>
      <c r="J6" s="38"/>
      <c r="K6" s="38"/>
      <c r="L6" s="38"/>
      <c r="M6" s="38"/>
      <c r="N6" s="38"/>
      <c r="O6" s="40"/>
      <c r="Q6" s="41"/>
    </row>
    <row r="7" spans="1:17" s="42" customFormat="1" ht="18" customHeight="1" x14ac:dyDescent="0.2">
      <c r="B7" s="45" t="s">
        <v>187</v>
      </c>
      <c r="C7" s="46">
        <f>C3-C4-C6</f>
        <v>26075.809999999998</v>
      </c>
      <c r="G7" s="47"/>
      <c r="H7" s="47"/>
      <c r="I7" s="47"/>
      <c r="J7" s="48"/>
      <c r="K7" s="48"/>
      <c r="L7" s="48"/>
      <c r="M7" s="48"/>
      <c r="N7" s="48"/>
      <c r="O7" s="49"/>
      <c r="Q7" s="50"/>
    </row>
    <row r="8" spans="1:17" ht="13.5" thickBot="1" x14ac:dyDescent="0.25">
      <c r="K8" s="38"/>
      <c r="O8" s="40"/>
    </row>
    <row r="9" spans="1:17" x14ac:dyDescent="0.2">
      <c r="A9" s="52"/>
      <c r="B9" s="53"/>
      <c r="C9" s="54"/>
      <c r="D9" s="55"/>
      <c r="E9" s="55"/>
      <c r="F9" s="373" t="s">
        <v>22</v>
      </c>
      <c r="G9" s="373"/>
      <c r="H9" s="373"/>
      <c r="I9" s="373"/>
      <c r="J9" s="374" t="s">
        <v>23</v>
      </c>
      <c r="K9" s="374"/>
      <c r="L9" s="374"/>
      <c r="M9" s="374"/>
      <c r="N9" s="374"/>
      <c r="O9" s="375"/>
    </row>
    <row r="10" spans="1:17" s="5" customFormat="1" ht="12.75" customHeight="1" thickBot="1" x14ac:dyDescent="0.25">
      <c r="A10" s="56" t="s">
        <v>24</v>
      </c>
      <c r="B10" s="57" t="s">
        <v>25</v>
      </c>
      <c r="C10" s="58" t="s">
        <v>26</v>
      </c>
      <c r="D10" s="59" t="s">
        <v>22</v>
      </c>
      <c r="E10" s="59" t="s">
        <v>23</v>
      </c>
      <c r="F10" s="60" t="s">
        <v>146</v>
      </c>
      <c r="G10" s="60" t="s">
        <v>27</v>
      </c>
      <c r="H10" s="60" t="s">
        <v>28</v>
      </c>
      <c r="I10" s="60" t="s">
        <v>18</v>
      </c>
      <c r="J10" s="135" t="s">
        <v>13</v>
      </c>
      <c r="K10" s="135" t="s">
        <v>414</v>
      </c>
      <c r="L10" s="135" t="s">
        <v>15</v>
      </c>
      <c r="M10" s="135" t="s">
        <v>29</v>
      </c>
      <c r="N10" s="135" t="s">
        <v>147</v>
      </c>
      <c r="O10" s="310" t="s">
        <v>18</v>
      </c>
      <c r="P10" s="61"/>
      <c r="Q10" s="61"/>
    </row>
    <row r="11" spans="1:17" s="18" customFormat="1" ht="26.25" customHeight="1" x14ac:dyDescent="0.2">
      <c r="A11" s="211">
        <v>42826</v>
      </c>
      <c r="B11" s="109" t="s">
        <v>217</v>
      </c>
      <c r="C11" s="7"/>
      <c r="D11" s="21">
        <v>320</v>
      </c>
      <c r="E11" s="9"/>
      <c r="F11" s="21"/>
      <c r="G11" s="9"/>
      <c r="H11" s="9">
        <v>320</v>
      </c>
      <c r="I11" s="28"/>
      <c r="J11" s="9"/>
      <c r="K11" s="9"/>
      <c r="L11" s="21"/>
      <c r="M11" s="21"/>
      <c r="N11" s="21"/>
      <c r="O11" s="62"/>
    </row>
    <row r="12" spans="1:17" s="18" customFormat="1" ht="25.5" x14ac:dyDescent="0.2">
      <c r="A12" s="211">
        <v>42826</v>
      </c>
      <c r="B12" s="42" t="s">
        <v>226</v>
      </c>
      <c r="C12" s="7"/>
      <c r="D12" s="21">
        <v>101</v>
      </c>
      <c r="E12" s="9"/>
      <c r="F12" s="21">
        <v>101</v>
      </c>
      <c r="G12" s="9"/>
      <c r="H12" s="9"/>
      <c r="I12" s="21"/>
      <c r="J12" s="9"/>
      <c r="K12" s="9"/>
      <c r="L12" s="21"/>
      <c r="M12" s="21"/>
      <c r="N12" s="21"/>
      <c r="O12" s="140"/>
    </row>
    <row r="13" spans="1:17" s="2" customFormat="1" ht="18" customHeight="1" x14ac:dyDescent="0.2">
      <c r="A13" s="6">
        <v>42828</v>
      </c>
      <c r="B13" s="109" t="s">
        <v>243</v>
      </c>
      <c r="C13" s="7">
        <v>1429</v>
      </c>
      <c r="E13" s="9">
        <v>30.34</v>
      </c>
      <c r="F13" s="9"/>
      <c r="H13" s="9"/>
      <c r="I13" s="8"/>
      <c r="J13" s="8"/>
      <c r="L13" s="9">
        <v>30.34</v>
      </c>
      <c r="O13" s="97"/>
    </row>
    <row r="14" spans="1:17" s="2" customFormat="1" ht="30.75" customHeight="1" x14ac:dyDescent="0.2">
      <c r="A14" s="6">
        <v>42828</v>
      </c>
      <c r="B14" s="42" t="s">
        <v>244</v>
      </c>
      <c r="C14" s="7">
        <v>1430</v>
      </c>
      <c r="E14" s="9">
        <v>19.5</v>
      </c>
      <c r="F14" s="9"/>
      <c r="I14" s="8"/>
      <c r="J14" s="9"/>
      <c r="L14" s="9"/>
      <c r="M14" s="9">
        <v>19.5</v>
      </c>
      <c r="O14" s="97"/>
    </row>
    <row r="15" spans="1:17" s="2" customFormat="1" ht="25.5" x14ac:dyDescent="0.2">
      <c r="A15" s="6">
        <v>42828</v>
      </c>
      <c r="B15" s="109" t="s">
        <v>245</v>
      </c>
      <c r="C15" s="2">
        <v>1431</v>
      </c>
      <c r="E15" s="9">
        <v>498.76</v>
      </c>
      <c r="H15" s="9"/>
      <c r="I15" s="8"/>
      <c r="J15" s="9">
        <f>E15-K15</f>
        <v>374.21</v>
      </c>
      <c r="K15" s="9">
        <v>124.55</v>
      </c>
      <c r="L15" s="28"/>
      <c r="O15" s="97"/>
    </row>
    <row r="16" spans="1:17" s="2" customFormat="1" x14ac:dyDescent="0.2">
      <c r="A16" s="6">
        <v>42828</v>
      </c>
      <c r="B16" s="109" t="s">
        <v>246</v>
      </c>
      <c r="C16" s="7">
        <v>1432</v>
      </c>
      <c r="E16" s="8">
        <v>280.60000000000002</v>
      </c>
      <c r="H16" s="9"/>
      <c r="I16" s="8"/>
      <c r="J16" s="8">
        <v>280.60000000000002</v>
      </c>
      <c r="K16" s="28"/>
      <c r="L16" s="28"/>
      <c r="O16" s="97"/>
    </row>
    <row r="17" spans="1:15" s="2" customFormat="1" ht="26.25" customHeight="1" x14ac:dyDescent="0.2">
      <c r="A17" s="6">
        <v>42828</v>
      </c>
      <c r="B17" s="7" t="s">
        <v>352</v>
      </c>
      <c r="C17" s="2">
        <v>1433</v>
      </c>
      <c r="E17" s="28">
        <v>16</v>
      </c>
      <c r="H17" s="9"/>
      <c r="I17" s="8"/>
      <c r="J17" s="8"/>
      <c r="L17" s="28">
        <v>16</v>
      </c>
      <c r="O17" s="97"/>
    </row>
    <row r="18" spans="1:15" s="2" customFormat="1" ht="25.5" x14ac:dyDescent="0.2">
      <c r="A18" s="6">
        <v>42835</v>
      </c>
      <c r="B18" s="109" t="s">
        <v>242</v>
      </c>
      <c r="C18" s="311" t="s">
        <v>227</v>
      </c>
      <c r="E18" s="8">
        <v>616.5</v>
      </c>
      <c r="F18" s="28"/>
      <c r="G18" s="28"/>
      <c r="H18" s="9"/>
      <c r="I18" s="8"/>
      <c r="J18" s="9"/>
      <c r="K18" s="9"/>
      <c r="L18" s="9"/>
      <c r="M18" s="9">
        <v>513.75</v>
      </c>
      <c r="N18" s="8"/>
      <c r="O18" s="97">
        <v>102.75</v>
      </c>
    </row>
    <row r="19" spans="1:15" s="7" customFormat="1" x14ac:dyDescent="0.2">
      <c r="A19" s="134">
        <v>42836</v>
      </c>
      <c r="B19" s="2" t="s">
        <v>7</v>
      </c>
      <c r="C19" s="2"/>
      <c r="D19" s="8">
        <v>1.28</v>
      </c>
      <c r="E19" s="2"/>
      <c r="F19" s="9"/>
      <c r="G19" s="8">
        <v>1.28</v>
      </c>
      <c r="H19" s="8"/>
      <c r="I19" s="8"/>
      <c r="J19" s="8"/>
      <c r="K19" s="110"/>
      <c r="L19" s="8"/>
      <c r="M19" s="8"/>
      <c r="N19" s="8"/>
      <c r="O19" s="97"/>
    </row>
    <row r="20" spans="1:15" s="2" customFormat="1" x14ac:dyDescent="0.2">
      <c r="A20" s="212">
        <v>42837</v>
      </c>
      <c r="B20" s="109" t="s">
        <v>219</v>
      </c>
      <c r="C20" s="7"/>
      <c r="D20" s="9">
        <v>17201</v>
      </c>
      <c r="E20" s="8"/>
      <c r="F20" s="9">
        <v>17201</v>
      </c>
      <c r="G20" s="28"/>
      <c r="H20" s="9"/>
      <c r="I20" s="8"/>
      <c r="J20" s="8"/>
      <c r="K20" s="28"/>
      <c r="L20" s="9"/>
      <c r="M20" s="9"/>
      <c r="N20" s="9"/>
      <c r="O20" s="97"/>
    </row>
    <row r="21" spans="1:15" s="2" customFormat="1" ht="25.5" x14ac:dyDescent="0.2">
      <c r="A21" s="212">
        <v>42850</v>
      </c>
      <c r="B21" s="109" t="s">
        <v>226</v>
      </c>
      <c r="C21" s="7"/>
      <c r="D21" s="9">
        <v>44.95</v>
      </c>
      <c r="E21" s="8"/>
      <c r="F21" s="9">
        <v>44.95</v>
      </c>
      <c r="G21" s="28"/>
      <c r="H21" s="9"/>
      <c r="I21" s="8"/>
      <c r="J21" s="8"/>
      <c r="K21" s="28"/>
      <c r="L21" s="9"/>
      <c r="M21" s="9"/>
      <c r="N21" s="9"/>
      <c r="O21" s="97"/>
    </row>
    <row r="22" spans="1:15" s="2" customFormat="1" ht="38.25" x14ac:dyDescent="0.2">
      <c r="A22" s="10">
        <v>42857</v>
      </c>
      <c r="B22" s="42" t="s">
        <v>249</v>
      </c>
      <c r="C22" s="7">
        <v>1434</v>
      </c>
      <c r="E22" s="9">
        <v>1600</v>
      </c>
      <c r="F22" s="28"/>
      <c r="G22" s="28"/>
      <c r="H22" s="9"/>
      <c r="I22" s="8"/>
      <c r="L22" s="14"/>
      <c r="N22" s="8">
        <v>1600</v>
      </c>
      <c r="O22" s="97"/>
    </row>
    <row r="23" spans="1:15" s="2" customFormat="1" ht="25.5" x14ac:dyDescent="0.2">
      <c r="A23" s="134">
        <v>42857</v>
      </c>
      <c r="B23" s="2" t="s">
        <v>251</v>
      </c>
      <c r="C23" s="7">
        <v>1435</v>
      </c>
      <c r="E23" s="8">
        <v>510.07</v>
      </c>
      <c r="G23" s="28"/>
      <c r="H23" s="9"/>
      <c r="I23" s="8"/>
      <c r="J23" s="8">
        <v>378.12</v>
      </c>
      <c r="K23" s="28">
        <v>131.94999999999999</v>
      </c>
      <c r="L23" s="9"/>
      <c r="M23" s="9"/>
      <c r="N23" s="8"/>
      <c r="O23" s="97"/>
    </row>
    <row r="24" spans="1:15" s="2" customFormat="1" x14ac:dyDescent="0.2">
      <c r="A24" s="10">
        <v>42857</v>
      </c>
      <c r="B24" s="42" t="s">
        <v>252</v>
      </c>
      <c r="C24" s="7">
        <v>1436</v>
      </c>
      <c r="E24" s="8">
        <v>30.34</v>
      </c>
      <c r="F24" s="28"/>
      <c r="H24" s="9"/>
      <c r="I24" s="8"/>
      <c r="L24" s="28">
        <v>30.34</v>
      </c>
      <c r="M24" s="9"/>
      <c r="N24" s="8"/>
      <c r="O24" s="97"/>
    </row>
    <row r="25" spans="1:15" s="2" customFormat="1" x14ac:dyDescent="0.2">
      <c r="A25" s="6">
        <v>42864</v>
      </c>
      <c r="B25" s="7" t="s">
        <v>7</v>
      </c>
      <c r="D25" s="8">
        <v>1.71</v>
      </c>
      <c r="F25" s="8"/>
      <c r="G25" s="8">
        <v>1.71</v>
      </c>
      <c r="K25" s="95"/>
      <c r="O25" s="359"/>
    </row>
    <row r="26" spans="1:15" s="2" customFormat="1" ht="25.5" x14ac:dyDescent="0.2">
      <c r="A26" s="212">
        <v>42865</v>
      </c>
      <c r="B26" s="109" t="s">
        <v>242</v>
      </c>
      <c r="C26" s="311" t="s">
        <v>227</v>
      </c>
      <c r="E26" s="8">
        <v>616.5</v>
      </c>
      <c r="F26" s="8"/>
      <c r="G26" s="8"/>
      <c r="K26" s="95"/>
      <c r="M26" s="9">
        <v>513.75</v>
      </c>
      <c r="N26" s="8"/>
      <c r="O26" s="97">
        <v>102.75</v>
      </c>
    </row>
    <row r="27" spans="1:15" s="2" customFormat="1" ht="19.5" customHeight="1" x14ac:dyDescent="0.2">
      <c r="A27" s="6">
        <v>42872</v>
      </c>
      <c r="B27" s="7" t="s">
        <v>278</v>
      </c>
      <c r="D27" s="8">
        <v>376</v>
      </c>
      <c r="E27" s="8"/>
      <c r="G27" s="8"/>
      <c r="H27" s="8">
        <v>376</v>
      </c>
      <c r="K27" s="95"/>
      <c r="O27" s="359"/>
    </row>
    <row r="28" spans="1:15" s="2" customFormat="1" ht="20.25" customHeight="1" x14ac:dyDescent="0.2">
      <c r="A28" s="10">
        <v>42872</v>
      </c>
      <c r="B28" s="7" t="s">
        <v>279</v>
      </c>
      <c r="D28" s="9">
        <v>114</v>
      </c>
      <c r="E28" s="9"/>
      <c r="G28" s="8"/>
      <c r="H28" s="8">
        <v>114</v>
      </c>
      <c r="I28" s="9"/>
      <c r="J28" s="9"/>
      <c r="K28" s="29"/>
      <c r="L28" s="9"/>
      <c r="M28" s="9"/>
      <c r="N28" s="9"/>
      <c r="O28" s="96"/>
    </row>
    <row r="29" spans="1:15" s="2" customFormat="1" ht="25.5" customHeight="1" x14ac:dyDescent="0.2">
      <c r="A29" s="6">
        <v>42872</v>
      </c>
      <c r="B29" s="7" t="s">
        <v>280</v>
      </c>
      <c r="D29" s="9">
        <v>114</v>
      </c>
      <c r="E29" s="9"/>
      <c r="G29" s="8"/>
      <c r="H29" s="8">
        <v>114</v>
      </c>
      <c r="I29" s="9"/>
      <c r="J29" s="9"/>
      <c r="K29" s="29"/>
      <c r="L29" s="9"/>
      <c r="M29" s="9"/>
      <c r="N29" s="9"/>
      <c r="O29" s="96"/>
    </row>
    <row r="30" spans="1:15" s="18" customFormat="1" ht="25.5" x14ac:dyDescent="0.2">
      <c r="A30" s="10">
        <v>42891</v>
      </c>
      <c r="B30" s="109" t="s">
        <v>288</v>
      </c>
      <c r="C30" s="361">
        <v>1437</v>
      </c>
      <c r="E30" s="8">
        <v>837.6</v>
      </c>
      <c r="F30" s="28"/>
      <c r="G30" s="28"/>
      <c r="H30" s="9"/>
      <c r="I30" s="8"/>
      <c r="J30" s="8"/>
      <c r="L30" s="21"/>
      <c r="M30" s="21">
        <f>398+300</f>
        <v>698</v>
      </c>
      <c r="N30" s="21"/>
      <c r="O30" s="97">
        <f>79.6+60</f>
        <v>139.6</v>
      </c>
    </row>
    <row r="31" spans="1:15" s="18" customFormat="1" x14ac:dyDescent="0.2">
      <c r="A31" s="10">
        <v>42891</v>
      </c>
      <c r="B31" s="109" t="s">
        <v>282</v>
      </c>
      <c r="C31" s="7">
        <v>1438</v>
      </c>
      <c r="E31" s="8">
        <v>30</v>
      </c>
      <c r="G31" s="28"/>
      <c r="H31" s="9"/>
      <c r="I31" s="8"/>
      <c r="J31" s="8"/>
      <c r="K31" s="28">
        <v>30</v>
      </c>
      <c r="L31" s="21"/>
      <c r="M31" s="17"/>
      <c r="N31" s="17"/>
      <c r="O31" s="97"/>
    </row>
    <row r="32" spans="1:15" s="18" customFormat="1" ht="25.5" x14ac:dyDescent="0.2">
      <c r="A32" s="10">
        <v>42891</v>
      </c>
      <c r="B32" s="109" t="s">
        <v>283</v>
      </c>
      <c r="C32" s="7">
        <v>1439</v>
      </c>
      <c r="E32" s="8">
        <v>527.22</v>
      </c>
      <c r="G32" s="28"/>
      <c r="H32" s="9"/>
      <c r="I32" s="8"/>
      <c r="J32" s="8"/>
      <c r="K32" s="28">
        <v>527.22</v>
      </c>
      <c r="L32" s="21"/>
      <c r="M32" s="17"/>
      <c r="N32" s="17"/>
      <c r="O32" s="97"/>
    </row>
    <row r="33" spans="1:15" s="18" customFormat="1" ht="25.5" x14ac:dyDescent="0.2">
      <c r="A33" s="10">
        <v>42891</v>
      </c>
      <c r="B33" s="109" t="s">
        <v>284</v>
      </c>
      <c r="C33" s="7">
        <v>1440</v>
      </c>
      <c r="E33" s="28">
        <v>80</v>
      </c>
      <c r="G33" s="28"/>
      <c r="H33" s="9"/>
      <c r="I33" s="8"/>
      <c r="J33" s="8"/>
      <c r="K33" s="28">
        <v>80</v>
      </c>
      <c r="L33" s="21"/>
      <c r="M33" s="21"/>
      <c r="N33" s="21"/>
      <c r="O33" s="97"/>
    </row>
    <row r="34" spans="1:15" s="18" customFormat="1" ht="38.25" customHeight="1" x14ac:dyDescent="0.2">
      <c r="A34" s="10">
        <v>42891</v>
      </c>
      <c r="B34" s="109" t="s">
        <v>285</v>
      </c>
      <c r="C34" s="7">
        <v>1441</v>
      </c>
      <c r="E34" s="8">
        <v>488.69</v>
      </c>
      <c r="G34" s="28"/>
      <c r="H34" s="9"/>
      <c r="I34" s="8"/>
      <c r="J34" s="8">
        <v>454.94</v>
      </c>
      <c r="K34" s="28">
        <v>33.75</v>
      </c>
      <c r="L34" s="21"/>
      <c r="M34" s="21"/>
      <c r="N34" s="17"/>
      <c r="O34" s="97"/>
    </row>
    <row r="35" spans="1:15" s="18" customFormat="1" x14ac:dyDescent="0.2">
      <c r="A35" s="10">
        <v>42891</v>
      </c>
      <c r="B35" s="109" t="s">
        <v>287</v>
      </c>
      <c r="C35" s="7">
        <v>1442</v>
      </c>
      <c r="E35" s="9">
        <v>15.16</v>
      </c>
      <c r="F35" s="9"/>
      <c r="H35" s="9"/>
      <c r="I35" s="8"/>
      <c r="J35" s="9"/>
      <c r="L35" s="9">
        <v>15.16</v>
      </c>
      <c r="M35" s="21"/>
      <c r="N35" s="21"/>
      <c r="O35" s="97"/>
    </row>
    <row r="36" spans="1:15" s="18" customFormat="1" x14ac:dyDescent="0.2">
      <c r="A36" s="10">
        <v>42891</v>
      </c>
      <c r="B36" s="109" t="s">
        <v>286</v>
      </c>
      <c r="C36" s="7">
        <v>1443</v>
      </c>
      <c r="E36" s="8">
        <v>22.77</v>
      </c>
      <c r="G36" s="28"/>
      <c r="H36" s="9"/>
      <c r="I36" s="8"/>
      <c r="J36" s="8"/>
      <c r="K36" s="28">
        <v>22.77</v>
      </c>
      <c r="L36" s="21"/>
      <c r="M36" s="21"/>
      <c r="N36" s="21"/>
      <c r="O36" s="97"/>
    </row>
    <row r="37" spans="1:15" s="18" customFormat="1" ht="25.5" x14ac:dyDescent="0.2">
      <c r="A37" s="10">
        <v>42892</v>
      </c>
      <c r="B37" s="109" t="s">
        <v>293</v>
      </c>
      <c r="C37" s="7"/>
      <c r="D37" s="8">
        <v>9</v>
      </c>
      <c r="E37" s="9"/>
      <c r="F37" s="8">
        <v>9</v>
      </c>
      <c r="G37" s="28"/>
      <c r="H37" s="9"/>
      <c r="I37" s="8"/>
      <c r="J37" s="8"/>
      <c r="K37" s="28"/>
      <c r="L37" s="21"/>
      <c r="M37" s="21"/>
      <c r="N37" s="21"/>
      <c r="O37" s="110"/>
    </row>
    <row r="38" spans="1:15" x14ac:dyDescent="0.2">
      <c r="A38" s="360">
        <v>42895</v>
      </c>
      <c r="B38" s="109" t="s">
        <v>7</v>
      </c>
      <c r="D38" s="23">
        <v>1.89</v>
      </c>
      <c r="G38" s="23">
        <v>1.89</v>
      </c>
    </row>
    <row r="39" spans="1:15" s="18" customFormat="1" ht="25.5" x14ac:dyDescent="0.2">
      <c r="A39" s="10">
        <v>42898</v>
      </c>
      <c r="B39" s="109" t="s">
        <v>242</v>
      </c>
      <c r="C39" s="311" t="s">
        <v>227</v>
      </c>
      <c r="E39" s="8">
        <v>616.5</v>
      </c>
      <c r="F39" s="28"/>
      <c r="G39" s="9"/>
      <c r="I39" s="8"/>
      <c r="J39" s="9"/>
      <c r="L39" s="21"/>
      <c r="M39" s="9">
        <v>513.75</v>
      </c>
      <c r="N39" s="21"/>
      <c r="O39" s="97">
        <v>102.75</v>
      </c>
    </row>
    <row r="40" spans="1:15" s="2" customFormat="1" ht="18.75" customHeight="1" x14ac:dyDescent="0.2">
      <c r="A40" s="211">
        <v>42901</v>
      </c>
      <c r="B40" s="7" t="s">
        <v>294</v>
      </c>
      <c r="D40" s="8">
        <v>9</v>
      </c>
      <c r="E40" s="9"/>
      <c r="F40" s="8">
        <v>9</v>
      </c>
      <c r="G40" s="8"/>
      <c r="H40" s="9"/>
      <c r="I40" s="9"/>
      <c r="J40" s="9"/>
      <c r="K40" s="29"/>
      <c r="L40" s="9"/>
      <c r="M40" s="9"/>
      <c r="N40" s="9"/>
      <c r="O40" s="96"/>
    </row>
    <row r="41" spans="1:15" s="2" customFormat="1" ht="18.75" customHeight="1" x14ac:dyDescent="0.2">
      <c r="A41" s="134">
        <v>42913</v>
      </c>
      <c r="B41" s="2" t="s">
        <v>297</v>
      </c>
      <c r="D41" s="8">
        <v>2563.6</v>
      </c>
      <c r="E41" s="8"/>
      <c r="F41" s="8"/>
      <c r="H41" s="9"/>
      <c r="I41" s="8">
        <v>2563.6</v>
      </c>
      <c r="J41" s="9"/>
      <c r="K41" s="29"/>
      <c r="L41" s="9"/>
      <c r="M41" s="9"/>
      <c r="N41" s="9"/>
      <c r="O41" s="96"/>
    </row>
    <row r="42" spans="1:15" s="131" customFormat="1" ht="18" customHeight="1" x14ac:dyDescent="0.2">
      <c r="A42" s="15">
        <v>42919</v>
      </c>
      <c r="B42" s="18" t="s">
        <v>299</v>
      </c>
      <c r="C42" s="18">
        <v>1444</v>
      </c>
      <c r="E42" s="21">
        <v>324.2</v>
      </c>
      <c r="F42" s="21"/>
      <c r="G42" s="21"/>
      <c r="J42" s="21">
        <v>324.2</v>
      </c>
      <c r="L42" s="21"/>
      <c r="M42" s="21"/>
      <c r="N42" s="21"/>
      <c r="O42" s="62"/>
    </row>
    <row r="43" spans="1:15" s="131" customFormat="1" x14ac:dyDescent="0.2">
      <c r="A43" s="15">
        <v>42919</v>
      </c>
      <c r="B43" s="18" t="s">
        <v>300</v>
      </c>
      <c r="C43" s="18">
        <v>1445</v>
      </c>
      <c r="E43" s="21">
        <v>45.5</v>
      </c>
      <c r="F43" s="21"/>
      <c r="L43" s="21">
        <v>45.5</v>
      </c>
      <c r="M43" s="21"/>
      <c r="N43" s="21"/>
      <c r="O43" s="62"/>
    </row>
    <row r="44" spans="1:15" s="131" customFormat="1" ht="25.5" x14ac:dyDescent="0.2">
      <c r="A44" s="15">
        <v>42919</v>
      </c>
      <c r="B44" s="18" t="s">
        <v>301</v>
      </c>
      <c r="C44" s="18">
        <v>1446</v>
      </c>
      <c r="E44" s="21">
        <v>478.28</v>
      </c>
      <c r="G44" s="21"/>
      <c r="J44" s="21">
        <f>E44-K44</f>
        <v>463.90999999999997</v>
      </c>
      <c r="K44" s="21">
        <v>14.37</v>
      </c>
      <c r="L44" s="21"/>
      <c r="M44" s="21"/>
      <c r="N44" s="21"/>
      <c r="O44" s="62"/>
    </row>
    <row r="45" spans="1:15" s="131" customFormat="1" ht="25.5" x14ac:dyDescent="0.2">
      <c r="A45" s="15">
        <v>42926</v>
      </c>
      <c r="B45" s="18" t="s">
        <v>242</v>
      </c>
      <c r="C45" s="363" t="s">
        <v>227</v>
      </c>
      <c r="E45" s="21">
        <v>616.5</v>
      </c>
      <c r="F45" s="21"/>
      <c r="G45" s="21"/>
      <c r="M45" s="21">
        <v>513.75</v>
      </c>
      <c r="N45" s="21"/>
      <c r="O45" s="62">
        <v>102.75</v>
      </c>
    </row>
    <row r="46" spans="1:15" s="2" customFormat="1" ht="16.5" customHeight="1" x14ac:dyDescent="0.2">
      <c r="A46" s="134">
        <v>42926</v>
      </c>
      <c r="B46" s="2" t="s">
        <v>7</v>
      </c>
      <c r="D46" s="8">
        <v>1.82</v>
      </c>
      <c r="E46" s="8"/>
      <c r="F46" s="8"/>
      <c r="G46" s="2">
        <v>1.82</v>
      </c>
      <c r="H46" s="9"/>
      <c r="I46" s="8"/>
      <c r="J46" s="9"/>
      <c r="K46" s="29"/>
      <c r="L46" s="9"/>
      <c r="M46" s="9"/>
      <c r="N46" s="9"/>
      <c r="O46" s="96"/>
    </row>
    <row r="47" spans="1:15" s="131" customFormat="1" ht="25.5" x14ac:dyDescent="0.2">
      <c r="A47" s="15">
        <v>42954</v>
      </c>
      <c r="B47" s="18" t="s">
        <v>322</v>
      </c>
      <c r="C47" s="18">
        <v>1447</v>
      </c>
      <c r="E47" s="21">
        <v>210</v>
      </c>
      <c r="G47" s="21"/>
      <c r="H47" s="21"/>
      <c r="I47" s="21"/>
      <c r="J47" s="21"/>
      <c r="K47" s="21">
        <v>175</v>
      </c>
      <c r="L47" s="28"/>
      <c r="M47" s="28"/>
      <c r="N47" s="28"/>
      <c r="O47" s="62">
        <v>35</v>
      </c>
    </row>
    <row r="48" spans="1:15" s="131" customFormat="1" x14ac:dyDescent="0.2">
      <c r="A48" s="15">
        <v>42954</v>
      </c>
      <c r="B48" s="18" t="s">
        <v>323</v>
      </c>
      <c r="C48" s="18">
        <v>1448</v>
      </c>
      <c r="E48" s="21">
        <v>15.16</v>
      </c>
      <c r="F48" s="21"/>
      <c r="H48" s="21"/>
      <c r="I48" s="21"/>
      <c r="J48" s="21"/>
      <c r="L48" s="21">
        <v>15.16</v>
      </c>
      <c r="M48" s="28"/>
      <c r="N48" s="28"/>
      <c r="O48" s="62"/>
    </row>
    <row r="49" spans="1:15" s="131" customFormat="1" ht="25.5" x14ac:dyDescent="0.2">
      <c r="A49" s="15">
        <v>42954</v>
      </c>
      <c r="B49" s="18" t="s">
        <v>324</v>
      </c>
      <c r="C49" s="18">
        <v>1449</v>
      </c>
      <c r="E49" s="21">
        <f>108+211.68</f>
        <v>319.68</v>
      </c>
      <c r="G49" s="21"/>
      <c r="H49" s="21"/>
      <c r="I49" s="21"/>
      <c r="J49" s="21"/>
      <c r="K49" s="21">
        <f>90+176.4</f>
        <v>266.39999999999998</v>
      </c>
      <c r="L49" s="28"/>
      <c r="M49" s="28"/>
      <c r="N49" s="28"/>
      <c r="O49" s="62">
        <f>18+35.28</f>
        <v>53.28</v>
      </c>
    </row>
    <row r="50" spans="1:15" s="131" customFormat="1" ht="25.5" x14ac:dyDescent="0.2">
      <c r="A50" s="15">
        <v>42954</v>
      </c>
      <c r="B50" s="18" t="s">
        <v>325</v>
      </c>
      <c r="C50" s="18">
        <v>1450</v>
      </c>
      <c r="E50" s="21">
        <v>387.53</v>
      </c>
      <c r="G50" s="21"/>
      <c r="H50" s="21"/>
      <c r="I50" s="21"/>
      <c r="J50" s="21">
        <v>378.12</v>
      </c>
      <c r="K50" s="21">
        <v>9.41</v>
      </c>
      <c r="L50" s="28"/>
      <c r="M50" s="28"/>
      <c r="N50" s="28"/>
      <c r="O50" s="62"/>
    </row>
    <row r="51" spans="1:15" s="131" customFormat="1" ht="38.25" x14ac:dyDescent="0.2">
      <c r="A51" s="15">
        <v>42954</v>
      </c>
      <c r="B51" s="18" t="s">
        <v>326</v>
      </c>
      <c r="C51" s="18">
        <v>1451</v>
      </c>
      <c r="E51" s="21">
        <v>159.6</v>
      </c>
      <c r="F51" s="21"/>
      <c r="G51" s="21"/>
      <c r="I51" s="21"/>
      <c r="J51" s="21"/>
      <c r="L51" s="28"/>
      <c r="M51" s="21">
        <v>133</v>
      </c>
      <c r="N51" s="28"/>
      <c r="O51" s="62">
        <v>26.6</v>
      </c>
    </row>
    <row r="52" spans="1:15" s="131" customFormat="1" ht="25.5" x14ac:dyDescent="0.2">
      <c r="A52" s="15">
        <v>42954</v>
      </c>
      <c r="B52" s="18" t="s">
        <v>327</v>
      </c>
      <c r="C52" s="18">
        <v>1452</v>
      </c>
      <c r="E52" s="21">
        <v>17</v>
      </c>
      <c r="F52" s="21"/>
      <c r="H52" s="21"/>
      <c r="I52" s="21"/>
      <c r="J52" s="21"/>
      <c r="L52" s="21">
        <v>17</v>
      </c>
      <c r="M52" s="28"/>
      <c r="N52" s="28"/>
      <c r="O52" s="62"/>
    </row>
    <row r="53" spans="1:15" x14ac:dyDescent="0.2">
      <c r="A53" s="360">
        <v>42954</v>
      </c>
      <c r="B53" s="18" t="s">
        <v>329</v>
      </c>
      <c r="C53" s="367">
        <v>1453</v>
      </c>
      <c r="E53" s="23">
        <v>12</v>
      </c>
      <c r="K53" s="23">
        <v>12</v>
      </c>
      <c r="O53" s="40"/>
    </row>
    <row r="54" spans="1:15" s="131" customFormat="1" ht="25.5" x14ac:dyDescent="0.2">
      <c r="A54" s="15">
        <v>42957</v>
      </c>
      <c r="B54" s="18" t="s">
        <v>242</v>
      </c>
      <c r="C54" s="363" t="s">
        <v>227</v>
      </c>
      <c r="E54" s="21">
        <v>616.5</v>
      </c>
      <c r="F54" s="21"/>
      <c r="G54" s="21"/>
      <c r="I54" s="21"/>
      <c r="J54" s="21"/>
      <c r="L54" s="28"/>
      <c r="M54" s="21">
        <v>513.75</v>
      </c>
      <c r="N54" s="28"/>
      <c r="O54" s="62">
        <v>102.75</v>
      </c>
    </row>
    <row r="55" spans="1:15" s="18" customFormat="1" x14ac:dyDescent="0.2">
      <c r="A55" s="142">
        <v>42956</v>
      </c>
      <c r="B55" s="131" t="s">
        <v>7</v>
      </c>
      <c r="D55" s="139">
        <v>1.78</v>
      </c>
      <c r="E55" s="139"/>
      <c r="F55" s="139"/>
      <c r="G55" s="139">
        <v>1.78</v>
      </c>
      <c r="H55" s="21"/>
      <c r="I55" s="21"/>
      <c r="J55" s="21"/>
      <c r="K55" s="149"/>
      <c r="L55" s="21"/>
      <c r="M55" s="21"/>
      <c r="N55" s="21"/>
      <c r="O55" s="62"/>
    </row>
    <row r="56" spans="1:15" s="18" customFormat="1" ht="25.5" x14ac:dyDescent="0.2">
      <c r="A56" s="142">
        <v>42958</v>
      </c>
      <c r="B56" s="131" t="s">
        <v>335</v>
      </c>
      <c r="D56" s="139">
        <v>35</v>
      </c>
      <c r="E56" s="139"/>
      <c r="G56" s="139"/>
      <c r="H56" s="139">
        <v>35</v>
      </c>
      <c r="I56" s="21"/>
      <c r="J56" s="21"/>
      <c r="K56" s="149"/>
      <c r="L56" s="21"/>
      <c r="M56" s="21"/>
      <c r="N56" s="21"/>
      <c r="O56" s="62"/>
    </row>
    <row r="57" spans="1:15" s="20" customFormat="1" ht="26.25" customHeight="1" x14ac:dyDescent="0.2">
      <c r="A57" s="15">
        <v>42965</v>
      </c>
      <c r="B57" s="20" t="s">
        <v>336</v>
      </c>
      <c r="D57" s="21">
        <v>9</v>
      </c>
      <c r="E57" s="21"/>
      <c r="F57" s="21">
        <v>9</v>
      </c>
      <c r="G57" s="28"/>
      <c r="H57" s="21"/>
      <c r="I57" s="21"/>
      <c r="J57" s="21"/>
      <c r="K57" s="17"/>
      <c r="L57" s="21"/>
      <c r="M57" s="21"/>
      <c r="N57" s="21"/>
      <c r="O57" s="62"/>
    </row>
    <row r="58" spans="1:15" s="131" customFormat="1" x14ac:dyDescent="0.2">
      <c r="A58" s="15">
        <v>42982</v>
      </c>
      <c r="B58" s="18" t="s">
        <v>343</v>
      </c>
      <c r="C58" s="18">
        <v>1454</v>
      </c>
      <c r="E58" s="21">
        <v>840</v>
      </c>
      <c r="F58" s="21"/>
      <c r="G58" s="21"/>
      <c r="I58" s="21"/>
      <c r="J58" s="21"/>
      <c r="L58" s="28"/>
      <c r="M58" s="21">
        <v>700</v>
      </c>
      <c r="N58" s="28"/>
      <c r="O58" s="62">
        <v>140</v>
      </c>
    </row>
    <row r="59" spans="1:15" s="131" customFormat="1" x14ac:dyDescent="0.2">
      <c r="A59" s="15">
        <v>42982</v>
      </c>
      <c r="B59" s="18" t="s">
        <v>344</v>
      </c>
      <c r="C59" s="18">
        <v>1455</v>
      </c>
      <c r="E59" s="21">
        <v>15.16</v>
      </c>
      <c r="F59" s="21"/>
      <c r="I59" s="21"/>
      <c r="J59" s="21"/>
      <c r="L59" s="21">
        <v>15.16</v>
      </c>
      <c r="M59" s="21"/>
      <c r="N59" s="28"/>
      <c r="O59" s="62"/>
    </row>
    <row r="60" spans="1:15" s="131" customFormat="1" ht="25.5" x14ac:dyDescent="0.2">
      <c r="A60" s="15">
        <v>42989</v>
      </c>
      <c r="B60" s="18" t="s">
        <v>242</v>
      </c>
      <c r="C60" s="18" t="s">
        <v>227</v>
      </c>
      <c r="E60" s="21">
        <v>616.5</v>
      </c>
      <c r="F60" s="21"/>
      <c r="I60" s="21"/>
      <c r="J60" s="21"/>
      <c r="L60" s="21"/>
      <c r="M60" s="21">
        <v>513.75</v>
      </c>
      <c r="N60" s="28"/>
      <c r="O60" s="62">
        <v>102.75</v>
      </c>
    </row>
    <row r="61" spans="1:15" s="131" customFormat="1" ht="25.5" x14ac:dyDescent="0.2">
      <c r="A61" s="15">
        <v>42982</v>
      </c>
      <c r="B61" s="18" t="s">
        <v>345</v>
      </c>
      <c r="C61" s="18">
        <v>1456</v>
      </c>
      <c r="E61" s="21">
        <v>502.26</v>
      </c>
      <c r="F61" s="21"/>
      <c r="I61" s="21"/>
      <c r="J61" s="21">
        <v>377.92</v>
      </c>
      <c r="K61" s="131">
        <v>124.34</v>
      </c>
      <c r="L61" s="21"/>
      <c r="M61" s="21"/>
      <c r="N61" s="28"/>
      <c r="O61" s="62"/>
    </row>
    <row r="62" spans="1:15" s="131" customFormat="1" ht="25.5" x14ac:dyDescent="0.2">
      <c r="A62" s="15">
        <v>42982</v>
      </c>
      <c r="B62" s="18" t="s">
        <v>346</v>
      </c>
      <c r="C62" s="18">
        <v>1457</v>
      </c>
      <c r="E62" s="21">
        <v>486.84</v>
      </c>
      <c r="F62" s="21"/>
      <c r="I62" s="21"/>
      <c r="J62" s="21"/>
      <c r="L62" s="21"/>
      <c r="M62" s="21">
        <v>405.7</v>
      </c>
      <c r="N62" s="28"/>
      <c r="O62" s="62">
        <v>81.14</v>
      </c>
    </row>
    <row r="63" spans="1:15" s="131" customFormat="1" x14ac:dyDescent="0.2">
      <c r="A63" s="15">
        <v>42989</v>
      </c>
      <c r="B63" s="18" t="s">
        <v>7</v>
      </c>
      <c r="C63" s="18"/>
      <c r="D63" s="131">
        <v>1.85</v>
      </c>
      <c r="E63" s="21"/>
      <c r="F63" s="21"/>
      <c r="G63" s="131">
        <v>1.85</v>
      </c>
      <c r="I63" s="21"/>
      <c r="J63" s="21"/>
      <c r="L63" s="21"/>
      <c r="M63" s="21"/>
      <c r="N63" s="28"/>
      <c r="O63" s="62"/>
    </row>
    <row r="64" spans="1:15" s="131" customFormat="1" ht="25.5" x14ac:dyDescent="0.2">
      <c r="A64" s="15">
        <v>43010</v>
      </c>
      <c r="B64" s="18" t="s">
        <v>359</v>
      </c>
      <c r="C64" s="18">
        <v>1458</v>
      </c>
      <c r="E64" s="21">
        <v>527.16</v>
      </c>
      <c r="F64" s="21"/>
      <c r="I64" s="21"/>
      <c r="J64" s="21">
        <v>444.36</v>
      </c>
      <c r="K64" s="28">
        <v>82.8</v>
      </c>
      <c r="L64" s="21"/>
      <c r="M64" s="21"/>
      <c r="N64" s="28"/>
      <c r="O64" s="62"/>
    </row>
    <row r="65" spans="1:15" s="131" customFormat="1" x14ac:dyDescent="0.2">
      <c r="A65" s="15">
        <v>43010</v>
      </c>
      <c r="B65" s="18" t="s">
        <v>360</v>
      </c>
      <c r="C65" s="18">
        <v>1459</v>
      </c>
      <c r="E65" s="21">
        <v>60.64</v>
      </c>
      <c r="F65" s="21"/>
      <c r="I65" s="21"/>
      <c r="J65" s="21"/>
      <c r="L65" s="21">
        <v>60.64</v>
      </c>
      <c r="M65" s="21"/>
      <c r="N65" s="28"/>
      <c r="O65" s="62"/>
    </row>
    <row r="66" spans="1:15" s="131" customFormat="1" ht="25.5" x14ac:dyDescent="0.2">
      <c r="A66" s="15">
        <v>43010</v>
      </c>
      <c r="B66" s="18" t="s">
        <v>356</v>
      </c>
      <c r="C66" s="18">
        <v>1460</v>
      </c>
      <c r="E66" s="21">
        <v>541.61</v>
      </c>
      <c r="F66" s="21"/>
      <c r="I66" s="21"/>
      <c r="J66" s="21">
        <v>507.01</v>
      </c>
      <c r="K66" s="28">
        <v>34.6</v>
      </c>
      <c r="L66" s="21"/>
      <c r="M66" s="21"/>
      <c r="N66" s="28"/>
      <c r="O66" s="62"/>
    </row>
    <row r="67" spans="1:15" s="131" customFormat="1" x14ac:dyDescent="0.2">
      <c r="A67" s="15">
        <v>43010</v>
      </c>
      <c r="B67" s="18" t="s">
        <v>361</v>
      </c>
      <c r="C67" s="18">
        <v>1461</v>
      </c>
      <c r="E67" s="21">
        <v>315.60000000000002</v>
      </c>
      <c r="G67" s="21"/>
      <c r="I67" s="21"/>
      <c r="J67" s="21">
        <v>315.60000000000002</v>
      </c>
      <c r="K67" s="21"/>
      <c r="L67" s="28"/>
      <c r="M67" s="21"/>
      <c r="N67" s="28"/>
      <c r="O67" s="62"/>
    </row>
    <row r="68" spans="1:15" s="131" customFormat="1" ht="25.5" x14ac:dyDescent="0.2">
      <c r="A68" s="15">
        <v>43010</v>
      </c>
      <c r="B68" s="18" t="s">
        <v>244</v>
      </c>
      <c r="C68" s="18">
        <v>1462</v>
      </c>
      <c r="E68" s="21">
        <v>43.04</v>
      </c>
      <c r="G68" s="21"/>
      <c r="I68" s="21"/>
      <c r="J68" s="21"/>
      <c r="K68" s="21"/>
      <c r="L68" s="28"/>
      <c r="M68" s="21">
        <v>43.04</v>
      </c>
      <c r="N68" s="28"/>
      <c r="O68" s="62"/>
    </row>
    <row r="69" spans="1:15" s="131" customFormat="1" ht="25.5" x14ac:dyDescent="0.2">
      <c r="A69" s="15">
        <v>43010</v>
      </c>
      <c r="B69" s="18" t="s">
        <v>242</v>
      </c>
      <c r="C69" s="18" t="s">
        <v>227</v>
      </c>
      <c r="E69" s="21">
        <v>616.5</v>
      </c>
      <c r="G69" s="21"/>
      <c r="I69" s="21"/>
      <c r="J69" s="21"/>
      <c r="K69" s="21"/>
      <c r="L69" s="28"/>
      <c r="M69" s="21">
        <v>513.75</v>
      </c>
      <c r="N69" s="28"/>
      <c r="O69" s="62">
        <v>102.75</v>
      </c>
    </row>
    <row r="70" spans="1:15" s="131" customFormat="1" ht="25.5" x14ac:dyDescent="0.2">
      <c r="A70" s="15">
        <v>43045</v>
      </c>
      <c r="B70" s="18" t="s">
        <v>242</v>
      </c>
      <c r="C70" s="18" t="s">
        <v>227</v>
      </c>
      <c r="E70" s="21">
        <v>616.5</v>
      </c>
      <c r="G70" s="21"/>
      <c r="I70" s="21"/>
      <c r="J70" s="21"/>
      <c r="K70" s="21"/>
      <c r="L70" s="28"/>
      <c r="M70" s="21">
        <v>513.75</v>
      </c>
      <c r="N70" s="28"/>
      <c r="O70" s="62">
        <v>102.75</v>
      </c>
    </row>
    <row r="71" spans="1:15" s="131" customFormat="1" ht="25.5" x14ac:dyDescent="0.2">
      <c r="A71" s="15">
        <v>43045</v>
      </c>
      <c r="B71" s="131" t="s">
        <v>365</v>
      </c>
      <c r="C71" s="18">
        <v>1463</v>
      </c>
      <c r="E71" s="21">
        <v>561.51</v>
      </c>
      <c r="G71" s="21"/>
      <c r="I71" s="21"/>
      <c r="J71" s="21">
        <v>444.36</v>
      </c>
      <c r="K71" s="21">
        <v>117.15</v>
      </c>
      <c r="L71" s="28"/>
      <c r="M71" s="21"/>
      <c r="N71" s="28"/>
      <c r="O71" s="62"/>
    </row>
    <row r="72" spans="1:15" s="131" customFormat="1" x14ac:dyDescent="0.2">
      <c r="A72" s="15">
        <v>43045</v>
      </c>
      <c r="B72" s="131" t="s">
        <v>366</v>
      </c>
      <c r="C72" s="18">
        <v>1464</v>
      </c>
      <c r="E72" s="21">
        <v>15.16</v>
      </c>
      <c r="G72" s="21"/>
      <c r="I72" s="21"/>
      <c r="J72" s="21"/>
      <c r="K72" s="21"/>
      <c r="L72" s="28">
        <v>15.16</v>
      </c>
      <c r="M72" s="21"/>
      <c r="N72" s="28"/>
      <c r="O72" s="62"/>
    </row>
    <row r="73" spans="1:15" s="131" customFormat="1" x14ac:dyDescent="0.2">
      <c r="A73" s="15">
        <v>43045</v>
      </c>
      <c r="B73" s="131" t="s">
        <v>367</v>
      </c>
      <c r="C73" s="18">
        <v>1465</v>
      </c>
      <c r="E73" s="21">
        <v>80</v>
      </c>
      <c r="G73" s="21"/>
      <c r="I73" s="21"/>
      <c r="J73" s="21"/>
      <c r="K73" s="21">
        <v>80</v>
      </c>
      <c r="L73" s="28"/>
      <c r="M73" s="21"/>
      <c r="N73" s="28"/>
      <c r="O73" s="62"/>
    </row>
    <row r="74" spans="1:15" s="131" customFormat="1" ht="25.5" x14ac:dyDescent="0.2">
      <c r="A74" s="15">
        <v>43045</v>
      </c>
      <c r="B74" s="131" t="s">
        <v>226</v>
      </c>
      <c r="C74" s="18"/>
      <c r="D74" s="28">
        <v>31.5</v>
      </c>
      <c r="E74" s="21"/>
      <c r="F74" s="28">
        <v>31.5</v>
      </c>
      <c r="G74" s="21"/>
      <c r="I74" s="21"/>
      <c r="J74" s="21"/>
      <c r="K74" s="21"/>
      <c r="L74" s="28"/>
      <c r="M74" s="21"/>
      <c r="N74" s="28"/>
      <c r="O74" s="62"/>
    </row>
    <row r="75" spans="1:15" s="131" customFormat="1" ht="25.5" x14ac:dyDescent="0.2">
      <c r="A75" s="15">
        <v>43012</v>
      </c>
      <c r="B75" s="131" t="s">
        <v>226</v>
      </c>
      <c r="C75" s="18"/>
      <c r="D75" s="28">
        <v>9</v>
      </c>
      <c r="E75" s="21"/>
      <c r="F75" s="28">
        <v>9</v>
      </c>
      <c r="G75" s="21"/>
      <c r="I75" s="21"/>
      <c r="J75" s="21"/>
      <c r="K75" s="21"/>
      <c r="L75" s="28"/>
      <c r="M75" s="21"/>
      <c r="N75" s="28"/>
      <c r="O75" s="62"/>
    </row>
    <row r="76" spans="1:15" s="131" customFormat="1" x14ac:dyDescent="0.2">
      <c r="A76" s="15">
        <v>43023</v>
      </c>
      <c r="B76" s="131" t="s">
        <v>7</v>
      </c>
      <c r="C76" s="18"/>
      <c r="D76" s="131">
        <v>1.37</v>
      </c>
      <c r="E76" s="21"/>
      <c r="F76" s="28"/>
      <c r="G76" s="21">
        <v>1.37</v>
      </c>
      <c r="I76" s="21"/>
      <c r="J76" s="21"/>
      <c r="K76" s="21"/>
      <c r="L76" s="28"/>
      <c r="M76" s="21"/>
      <c r="N76" s="28"/>
      <c r="O76" s="62"/>
    </row>
    <row r="77" spans="1:15" s="131" customFormat="1" x14ac:dyDescent="0.2">
      <c r="A77" s="15">
        <v>43063</v>
      </c>
      <c r="B77" s="18" t="s">
        <v>374</v>
      </c>
      <c r="C77" s="18"/>
      <c r="D77" s="28">
        <v>155</v>
      </c>
      <c r="E77" s="21"/>
      <c r="G77" s="21"/>
      <c r="H77" s="28">
        <v>155</v>
      </c>
      <c r="I77" s="21"/>
      <c r="J77" s="21"/>
      <c r="K77" s="21"/>
      <c r="L77" s="28"/>
      <c r="M77" s="21"/>
      <c r="N77" s="28"/>
      <c r="O77" s="62"/>
    </row>
    <row r="78" spans="1:15" s="131" customFormat="1" x14ac:dyDescent="0.2">
      <c r="A78" s="15">
        <v>43063</v>
      </c>
      <c r="B78" s="131" t="s">
        <v>7</v>
      </c>
      <c r="C78" s="18"/>
      <c r="D78" s="28">
        <v>1.44</v>
      </c>
      <c r="E78" s="21"/>
      <c r="G78" s="21">
        <v>1.44</v>
      </c>
      <c r="H78" s="28"/>
      <c r="I78" s="21"/>
      <c r="J78" s="21"/>
      <c r="K78" s="21"/>
      <c r="L78" s="28"/>
      <c r="M78" s="21"/>
      <c r="N78" s="28"/>
      <c r="O78" s="62"/>
    </row>
    <row r="79" spans="1:15" s="131" customFormat="1" x14ac:dyDescent="0.2">
      <c r="A79" s="15">
        <v>43063</v>
      </c>
      <c r="B79" s="18" t="s">
        <v>375</v>
      </c>
      <c r="C79" s="18"/>
      <c r="D79" s="28">
        <v>960</v>
      </c>
      <c r="E79" s="21"/>
      <c r="G79" s="21"/>
      <c r="H79" s="28">
        <v>960</v>
      </c>
      <c r="I79" s="21"/>
      <c r="J79" s="21"/>
      <c r="K79" s="21"/>
      <c r="L79" s="28"/>
      <c r="M79" s="21"/>
      <c r="N79" s="28"/>
      <c r="O79" s="62"/>
    </row>
    <row r="80" spans="1:15" s="131" customFormat="1" ht="25.5" x14ac:dyDescent="0.2">
      <c r="A80" s="15">
        <v>43073</v>
      </c>
      <c r="B80" s="18" t="s">
        <v>376</v>
      </c>
      <c r="C80" s="18">
        <v>1466</v>
      </c>
      <c r="E80" s="21">
        <v>546.64</v>
      </c>
      <c r="G80" s="21"/>
      <c r="I80" s="21"/>
      <c r="J80" s="21">
        <v>444.36</v>
      </c>
      <c r="K80" s="21">
        <v>102.28</v>
      </c>
      <c r="L80" s="28"/>
      <c r="M80" s="21"/>
      <c r="N80" s="28"/>
      <c r="O80" s="62"/>
    </row>
    <row r="81" spans="1:15" s="131" customFormat="1" x14ac:dyDescent="0.2">
      <c r="A81" s="15">
        <v>43073</v>
      </c>
      <c r="B81" s="18" t="s">
        <v>377</v>
      </c>
      <c r="C81" s="18">
        <v>1467</v>
      </c>
      <c r="E81" s="21">
        <v>15.16</v>
      </c>
      <c r="G81" s="21"/>
      <c r="I81" s="21"/>
      <c r="J81" s="21"/>
      <c r="K81" s="21"/>
      <c r="L81" s="28">
        <v>15.16</v>
      </c>
      <c r="M81" s="21"/>
      <c r="N81" s="28"/>
      <c r="O81" s="62"/>
    </row>
    <row r="82" spans="1:15" s="131" customFormat="1" x14ac:dyDescent="0.2">
      <c r="A82" s="15">
        <v>43073</v>
      </c>
      <c r="B82" s="18" t="s">
        <v>370</v>
      </c>
      <c r="C82" s="18">
        <v>1468</v>
      </c>
      <c r="E82" s="21">
        <v>50</v>
      </c>
      <c r="G82" s="21"/>
      <c r="I82" s="21"/>
      <c r="J82" s="21"/>
      <c r="K82" s="21">
        <v>50</v>
      </c>
      <c r="L82" s="28"/>
      <c r="M82" s="21"/>
      <c r="N82" s="28"/>
      <c r="O82" s="62"/>
    </row>
    <row r="83" spans="1:15" s="131" customFormat="1" x14ac:dyDescent="0.2">
      <c r="A83" s="15">
        <v>43073</v>
      </c>
      <c r="B83" s="18" t="s">
        <v>371</v>
      </c>
      <c r="C83" s="18">
        <v>1469</v>
      </c>
      <c r="E83" s="21">
        <v>70</v>
      </c>
      <c r="G83" s="21"/>
      <c r="I83" s="21"/>
      <c r="J83" s="21"/>
      <c r="K83" s="21">
        <v>70</v>
      </c>
      <c r="L83" s="28"/>
      <c r="M83" s="21"/>
      <c r="N83" s="28"/>
      <c r="O83" s="62"/>
    </row>
    <row r="84" spans="1:15" s="131" customFormat="1" x14ac:dyDescent="0.2">
      <c r="A84" s="15">
        <v>43073</v>
      </c>
      <c r="B84" s="18" t="s">
        <v>378</v>
      </c>
      <c r="C84" s="18">
        <v>1470</v>
      </c>
      <c r="E84" s="21">
        <v>15</v>
      </c>
      <c r="G84" s="21"/>
      <c r="I84" s="21"/>
      <c r="J84" s="21"/>
      <c r="K84" s="21">
        <v>15</v>
      </c>
      <c r="L84" s="28"/>
      <c r="M84" s="21"/>
      <c r="N84" s="28"/>
      <c r="O84" s="62"/>
    </row>
    <row r="85" spans="1:15" s="131" customFormat="1" x14ac:dyDescent="0.2">
      <c r="A85" s="15">
        <v>43073</v>
      </c>
      <c r="B85" s="18" t="s">
        <v>379</v>
      </c>
      <c r="C85" s="18">
        <v>1471</v>
      </c>
      <c r="E85" s="21">
        <v>130</v>
      </c>
      <c r="G85" s="21"/>
      <c r="I85" s="21"/>
      <c r="J85" s="21"/>
      <c r="K85" s="21">
        <v>130</v>
      </c>
      <c r="L85" s="28"/>
      <c r="M85" s="21"/>
      <c r="N85" s="28"/>
      <c r="O85" s="62"/>
    </row>
    <row r="86" spans="1:15" s="131" customFormat="1" ht="25.5" x14ac:dyDescent="0.2">
      <c r="A86" s="15">
        <v>43073</v>
      </c>
      <c r="B86" s="18" t="s">
        <v>242</v>
      </c>
      <c r="C86" s="131" t="s">
        <v>227</v>
      </c>
      <c r="E86" s="21">
        <v>616.5</v>
      </c>
      <c r="G86" s="21"/>
      <c r="I86" s="21"/>
      <c r="J86" s="21"/>
      <c r="K86" s="21"/>
      <c r="L86" s="28"/>
      <c r="M86" s="21">
        <v>513.75</v>
      </c>
      <c r="N86" s="28"/>
      <c r="O86" s="62">
        <v>102.75</v>
      </c>
    </row>
    <row r="87" spans="1:15" s="131" customFormat="1" x14ac:dyDescent="0.2">
      <c r="A87" s="15">
        <v>43080</v>
      </c>
      <c r="B87" s="131" t="s">
        <v>7</v>
      </c>
      <c r="D87" s="131">
        <v>1.49</v>
      </c>
      <c r="E87" s="21"/>
      <c r="G87" s="21">
        <v>1.49</v>
      </c>
      <c r="I87" s="21"/>
      <c r="J87" s="21"/>
      <c r="K87" s="21"/>
      <c r="L87" s="28"/>
      <c r="M87" s="21"/>
      <c r="N87" s="28"/>
      <c r="O87" s="62"/>
    </row>
    <row r="88" spans="1:15" s="131" customFormat="1" x14ac:dyDescent="0.2">
      <c r="A88" s="15">
        <v>43117</v>
      </c>
      <c r="B88" s="131" t="s">
        <v>394</v>
      </c>
      <c r="D88" s="28">
        <v>114</v>
      </c>
      <c r="E88" s="21"/>
      <c r="G88" s="21"/>
      <c r="H88" s="28">
        <v>114</v>
      </c>
      <c r="I88" s="21"/>
      <c r="J88" s="21"/>
      <c r="K88" s="21"/>
      <c r="L88" s="28"/>
      <c r="M88" s="21"/>
      <c r="N88" s="28"/>
      <c r="O88" s="62"/>
    </row>
    <row r="89" spans="1:15" s="131" customFormat="1" x14ac:dyDescent="0.2">
      <c r="A89" s="15">
        <v>43102</v>
      </c>
      <c r="B89" s="18" t="s">
        <v>395</v>
      </c>
      <c r="C89" s="131">
        <v>1473</v>
      </c>
      <c r="E89" s="21">
        <v>15.16</v>
      </c>
      <c r="G89" s="21"/>
      <c r="I89" s="21"/>
      <c r="J89" s="21"/>
      <c r="K89" s="21"/>
      <c r="L89" s="28">
        <v>15.16</v>
      </c>
      <c r="M89" s="21"/>
      <c r="N89" s="28"/>
      <c r="O89" s="62"/>
    </row>
    <row r="90" spans="1:15" s="131" customFormat="1" ht="25.5" x14ac:dyDescent="0.2">
      <c r="A90" s="15">
        <v>43102</v>
      </c>
      <c r="B90" s="18" t="s">
        <v>396</v>
      </c>
      <c r="C90" s="18">
        <v>1472</v>
      </c>
      <c r="E90" s="21">
        <v>503.14</v>
      </c>
      <c r="G90" s="21"/>
      <c r="I90" s="21"/>
      <c r="J90" s="21">
        <v>444.36</v>
      </c>
      <c r="K90" s="21">
        <v>58.78</v>
      </c>
      <c r="L90" s="28"/>
      <c r="M90" s="21"/>
      <c r="N90" s="28"/>
      <c r="O90" s="62"/>
    </row>
    <row r="91" spans="1:15" s="131" customFormat="1" ht="25.5" x14ac:dyDescent="0.2">
      <c r="A91" s="15">
        <v>43102</v>
      </c>
      <c r="B91" s="18" t="s">
        <v>242</v>
      </c>
      <c r="C91" s="18" t="s">
        <v>227</v>
      </c>
      <c r="E91" s="21">
        <v>616.5</v>
      </c>
      <c r="G91" s="21"/>
      <c r="I91" s="21"/>
      <c r="J91" s="21"/>
      <c r="K91" s="21"/>
      <c r="L91" s="28"/>
      <c r="M91" s="21">
        <v>513.75</v>
      </c>
      <c r="N91" s="28"/>
      <c r="O91" s="62">
        <v>102.75</v>
      </c>
    </row>
    <row r="92" spans="1:15" s="131" customFormat="1" ht="25.5" x14ac:dyDescent="0.2">
      <c r="A92" s="15">
        <v>43136</v>
      </c>
      <c r="B92" s="18" t="s">
        <v>397</v>
      </c>
      <c r="C92" s="18">
        <v>1474</v>
      </c>
      <c r="E92" s="21">
        <v>511.23</v>
      </c>
      <c r="G92" s="21"/>
      <c r="I92" s="21"/>
      <c r="J92" s="21">
        <v>444.36</v>
      </c>
      <c r="K92" s="21">
        <v>66.87</v>
      </c>
      <c r="L92" s="28"/>
      <c r="M92" s="21"/>
      <c r="N92" s="28"/>
      <c r="O92" s="62"/>
    </row>
    <row r="93" spans="1:15" s="131" customFormat="1" x14ac:dyDescent="0.2">
      <c r="A93" s="15">
        <v>43136</v>
      </c>
      <c r="B93" s="18" t="s">
        <v>388</v>
      </c>
      <c r="C93" s="18">
        <v>1475</v>
      </c>
      <c r="E93" s="21">
        <v>26.75</v>
      </c>
      <c r="G93" s="21"/>
      <c r="I93" s="21"/>
      <c r="J93" s="21"/>
      <c r="K93" s="21"/>
      <c r="L93" s="28">
        <v>26.75</v>
      </c>
      <c r="M93" s="21"/>
      <c r="N93" s="28"/>
      <c r="O93" s="62"/>
    </row>
    <row r="94" spans="1:15" s="131" customFormat="1" x14ac:dyDescent="0.2">
      <c r="A94" s="15">
        <v>43136</v>
      </c>
      <c r="B94" s="18" t="s">
        <v>398</v>
      </c>
      <c r="C94" s="18">
        <v>1476</v>
      </c>
      <c r="E94" s="21">
        <v>240</v>
      </c>
      <c r="G94" s="21"/>
      <c r="I94" s="21"/>
      <c r="J94" s="21"/>
      <c r="K94" s="21">
        <v>200</v>
      </c>
      <c r="L94" s="28"/>
      <c r="M94" s="21"/>
      <c r="N94" s="28"/>
      <c r="O94" s="62">
        <v>40</v>
      </c>
    </row>
    <row r="95" spans="1:15" s="131" customFormat="1" x14ac:dyDescent="0.2">
      <c r="A95" s="15">
        <v>43136</v>
      </c>
      <c r="B95" s="18" t="s">
        <v>399</v>
      </c>
      <c r="C95" s="18">
        <v>1477</v>
      </c>
      <c r="E95" s="21">
        <v>218.15</v>
      </c>
      <c r="G95" s="21"/>
      <c r="I95" s="21"/>
      <c r="J95" s="21"/>
      <c r="K95" s="21">
        <v>218.15</v>
      </c>
      <c r="L95" s="28"/>
      <c r="M95" s="21"/>
      <c r="N95" s="28"/>
      <c r="O95" s="62"/>
    </row>
    <row r="96" spans="1:15" s="131" customFormat="1" ht="25.5" x14ac:dyDescent="0.2">
      <c r="A96" s="15">
        <v>43150</v>
      </c>
      <c r="B96" s="18" t="s">
        <v>400</v>
      </c>
      <c r="C96" s="18">
        <v>1478</v>
      </c>
      <c r="E96" s="21">
        <v>484</v>
      </c>
      <c r="G96" s="21"/>
      <c r="I96" s="21"/>
      <c r="J96" s="21"/>
      <c r="K96" s="21">
        <v>484</v>
      </c>
      <c r="L96" s="28"/>
      <c r="M96" s="21"/>
      <c r="N96" s="28"/>
      <c r="O96" s="62"/>
    </row>
    <row r="97" spans="1:15" s="131" customFormat="1" x14ac:dyDescent="0.2">
      <c r="A97" s="15">
        <v>43136</v>
      </c>
      <c r="B97" s="18" t="s">
        <v>401</v>
      </c>
      <c r="C97" s="18"/>
      <c r="D97" s="28">
        <v>35</v>
      </c>
      <c r="E97" s="21"/>
      <c r="G97" s="21"/>
      <c r="H97" s="28">
        <v>35</v>
      </c>
      <c r="I97" s="21"/>
      <c r="J97" s="21"/>
      <c r="K97" s="21"/>
      <c r="L97" s="28"/>
      <c r="M97" s="21"/>
      <c r="N97" s="28"/>
      <c r="O97" s="62"/>
    </row>
    <row r="98" spans="1:15" s="131" customFormat="1" x14ac:dyDescent="0.2">
      <c r="A98" s="15">
        <v>43109</v>
      </c>
      <c r="B98" s="18" t="s">
        <v>7</v>
      </c>
      <c r="C98" s="18"/>
      <c r="D98" s="131">
        <v>1.35</v>
      </c>
      <c r="E98" s="21"/>
      <c r="G98" s="21">
        <v>1.35</v>
      </c>
      <c r="I98" s="21"/>
      <c r="J98" s="21"/>
      <c r="K98" s="21"/>
      <c r="L98" s="28"/>
      <c r="M98" s="21"/>
      <c r="N98" s="28"/>
      <c r="O98" s="62"/>
    </row>
    <row r="99" spans="1:15" s="131" customFormat="1" ht="25.5" x14ac:dyDescent="0.2">
      <c r="A99" s="15">
        <v>43136</v>
      </c>
      <c r="B99" s="18" t="s">
        <v>242</v>
      </c>
      <c r="C99" s="18" t="s">
        <v>227</v>
      </c>
      <c r="E99" s="21">
        <v>616.5</v>
      </c>
      <c r="G99" s="21"/>
      <c r="I99" s="21"/>
      <c r="J99" s="21"/>
      <c r="K99" s="21"/>
      <c r="L99" s="28"/>
      <c r="M99" s="21">
        <v>513.75</v>
      </c>
      <c r="N99" s="28"/>
      <c r="O99" s="62">
        <v>102.75</v>
      </c>
    </row>
    <row r="100" spans="1:15" s="131" customFormat="1" x14ac:dyDescent="0.2">
      <c r="A100" s="15">
        <v>43140</v>
      </c>
      <c r="B100" s="18" t="s">
        <v>7</v>
      </c>
      <c r="C100" s="18"/>
      <c r="D100" s="131">
        <v>1.31</v>
      </c>
      <c r="E100" s="21"/>
      <c r="G100" s="21">
        <v>1.31</v>
      </c>
      <c r="I100" s="21"/>
      <c r="J100" s="21"/>
      <c r="K100" s="21"/>
      <c r="L100" s="28"/>
      <c r="M100" s="21"/>
      <c r="N100" s="28"/>
      <c r="O100" s="62"/>
    </row>
    <row r="101" spans="1:15" s="131" customFormat="1" x14ac:dyDescent="0.2">
      <c r="A101" s="15">
        <v>43140</v>
      </c>
      <c r="B101" s="18" t="s">
        <v>410</v>
      </c>
      <c r="C101" s="18">
        <v>1478</v>
      </c>
      <c r="E101" s="21">
        <v>45</v>
      </c>
      <c r="G101" s="21"/>
      <c r="I101" s="21"/>
      <c r="J101" s="21"/>
      <c r="K101" s="21">
        <v>45</v>
      </c>
      <c r="L101" s="28"/>
      <c r="M101" s="21"/>
      <c r="N101" s="28"/>
      <c r="O101" s="62"/>
    </row>
    <row r="102" spans="1:15" s="131" customFormat="1" x14ac:dyDescent="0.2">
      <c r="A102" s="15">
        <v>43168</v>
      </c>
      <c r="B102" s="18" t="s">
        <v>7</v>
      </c>
      <c r="C102" s="18"/>
      <c r="D102" s="131">
        <v>1.1499999999999999</v>
      </c>
      <c r="E102" s="21"/>
      <c r="G102" s="21">
        <v>1.1499999999999999</v>
      </c>
      <c r="I102" s="21"/>
      <c r="J102" s="21"/>
      <c r="K102" s="21"/>
      <c r="L102" s="28"/>
      <c r="M102" s="21"/>
      <c r="N102" s="28"/>
      <c r="O102" s="62"/>
    </row>
    <row r="103" spans="1:15" s="131" customFormat="1" x14ac:dyDescent="0.2">
      <c r="A103" s="15">
        <v>43164</v>
      </c>
      <c r="B103" s="18" t="s">
        <v>407</v>
      </c>
      <c r="C103" s="18">
        <v>1480</v>
      </c>
      <c r="D103" s="28"/>
      <c r="E103" s="21">
        <v>271.2</v>
      </c>
      <c r="G103" s="21"/>
      <c r="I103" s="21"/>
      <c r="J103" s="21"/>
      <c r="K103" s="21"/>
      <c r="L103" s="28"/>
      <c r="M103" s="21">
        <v>226</v>
      </c>
      <c r="N103" s="28"/>
      <c r="O103" s="62">
        <v>45.2</v>
      </c>
    </row>
    <row r="104" spans="1:15" s="131" customFormat="1" x14ac:dyDescent="0.2">
      <c r="A104" s="15">
        <v>43164</v>
      </c>
      <c r="B104" s="18" t="s">
        <v>408</v>
      </c>
      <c r="C104" s="18">
        <v>1481</v>
      </c>
      <c r="E104" s="21">
        <v>30.32</v>
      </c>
      <c r="G104" s="21"/>
      <c r="I104" s="21"/>
      <c r="J104" s="21"/>
      <c r="K104" s="21"/>
      <c r="L104" s="28">
        <v>30.32</v>
      </c>
      <c r="M104" s="21"/>
      <c r="N104" s="28"/>
      <c r="O104" s="62"/>
    </row>
    <row r="105" spans="1:15" s="131" customFormat="1" ht="25.5" x14ac:dyDescent="0.2">
      <c r="A105" s="15">
        <v>43164</v>
      </c>
      <c r="B105" s="18" t="s">
        <v>409</v>
      </c>
      <c r="C105" s="18">
        <v>1482</v>
      </c>
      <c r="E105" s="21">
        <v>518.36</v>
      </c>
      <c r="F105" s="21"/>
      <c r="G105" s="21"/>
      <c r="I105" s="21"/>
      <c r="J105" s="21">
        <v>444.36</v>
      </c>
      <c r="K105" s="28">
        <v>74</v>
      </c>
      <c r="L105" s="28"/>
      <c r="M105" s="21"/>
      <c r="N105" s="28"/>
      <c r="O105" s="62"/>
    </row>
    <row r="106" spans="1:15" s="131" customFormat="1" ht="25.5" x14ac:dyDescent="0.2">
      <c r="A106" s="15">
        <v>43164</v>
      </c>
      <c r="B106" s="18" t="s">
        <v>242</v>
      </c>
      <c r="C106" s="18" t="s">
        <v>227</v>
      </c>
      <c r="E106" s="21">
        <v>616.5</v>
      </c>
      <c r="F106" s="21"/>
      <c r="G106" s="21"/>
      <c r="I106" s="21"/>
      <c r="J106" s="21"/>
      <c r="L106" s="28"/>
      <c r="M106" s="21">
        <v>513.75</v>
      </c>
      <c r="N106" s="28"/>
      <c r="O106" s="62">
        <v>102.75</v>
      </c>
    </row>
    <row r="107" spans="1:15" s="131" customFormat="1" x14ac:dyDescent="0.2">
      <c r="A107" s="15">
        <v>42916</v>
      </c>
      <c r="B107" s="18" t="s">
        <v>413</v>
      </c>
      <c r="C107" s="18">
        <v>1438</v>
      </c>
      <c r="D107" s="28">
        <v>30</v>
      </c>
      <c r="E107" s="21"/>
      <c r="F107" s="21">
        <v>30</v>
      </c>
      <c r="G107" s="21"/>
      <c r="I107" s="21"/>
      <c r="J107" s="21"/>
      <c r="L107" s="28"/>
      <c r="M107" s="21"/>
      <c r="N107" s="28"/>
      <c r="O107" s="62"/>
    </row>
    <row r="108" spans="1:15" s="131" customFormat="1" x14ac:dyDescent="0.2">
      <c r="A108" s="142"/>
      <c r="B108" s="18"/>
      <c r="C108" s="370"/>
      <c r="E108" s="21"/>
      <c r="F108" s="21"/>
      <c r="G108" s="21"/>
      <c r="I108" s="21"/>
      <c r="J108" s="21"/>
      <c r="L108" s="28"/>
      <c r="M108" s="21"/>
      <c r="N108" s="28"/>
      <c r="O108" s="62"/>
    </row>
    <row r="109" spans="1:15" s="2" customFormat="1" ht="21" customHeight="1" x14ac:dyDescent="0.2">
      <c r="A109" s="134"/>
      <c r="D109" s="8"/>
      <c r="E109" s="8"/>
      <c r="F109" s="8"/>
      <c r="H109" s="9"/>
      <c r="I109" s="8"/>
      <c r="J109" s="9"/>
      <c r="K109" s="29"/>
      <c r="L109" s="9"/>
      <c r="M109" s="9"/>
      <c r="N109" s="9"/>
      <c r="O109" s="96"/>
    </row>
    <row r="110" spans="1:15" s="2" customFormat="1" ht="19.5" customHeight="1" x14ac:dyDescent="0.2">
      <c r="A110" s="122"/>
      <c r="B110" s="170" t="s">
        <v>2</v>
      </c>
      <c r="C110" s="170"/>
      <c r="D110" s="156">
        <f t="shared" ref="D110:O110" si="0">SUM(D11:D109)</f>
        <v>22249.489999999994</v>
      </c>
      <c r="E110" s="156">
        <f t="shared" si="0"/>
        <v>22033.090000000004</v>
      </c>
      <c r="F110" s="156">
        <f t="shared" si="0"/>
        <v>17444.45</v>
      </c>
      <c r="G110" s="156">
        <f t="shared" si="0"/>
        <v>18.439999999999998</v>
      </c>
      <c r="H110" s="156">
        <f t="shared" si="0"/>
        <v>2223</v>
      </c>
      <c r="I110" s="156">
        <f t="shared" si="0"/>
        <v>2563.6</v>
      </c>
      <c r="J110" s="156">
        <f t="shared" si="0"/>
        <v>6520.7899999999991</v>
      </c>
      <c r="K110" s="156">
        <f t="shared" si="0"/>
        <v>3380.3900000000003</v>
      </c>
      <c r="L110" s="156">
        <f t="shared" si="0"/>
        <v>347.85000000000008</v>
      </c>
      <c r="M110" s="156">
        <f t="shared" si="0"/>
        <v>8390.24</v>
      </c>
      <c r="N110" s="156">
        <f t="shared" si="0"/>
        <v>1600</v>
      </c>
      <c r="O110" s="197">
        <f t="shared" si="0"/>
        <v>1793.8200000000002</v>
      </c>
    </row>
    <row r="111" spans="1:15" s="2" customFormat="1" ht="15" customHeight="1" x14ac:dyDescent="0.2">
      <c r="A111" s="122"/>
      <c r="B111" s="18"/>
      <c r="C111" s="131"/>
      <c r="D111" s="21"/>
      <c r="E111" s="9"/>
      <c r="F111" s="9"/>
      <c r="G111" s="9"/>
      <c r="H111" s="21"/>
      <c r="I111" s="28"/>
      <c r="J111" s="21"/>
      <c r="K111" s="21"/>
      <c r="L111" s="21"/>
      <c r="M111" s="9"/>
      <c r="N111" s="9"/>
      <c r="O111" s="96"/>
    </row>
    <row r="112" spans="1:15" s="2" customFormat="1" ht="15.75" customHeight="1" x14ac:dyDescent="0.2">
      <c r="A112" s="122"/>
      <c r="B112" s="164" t="s">
        <v>30</v>
      </c>
      <c r="C112" s="164"/>
      <c r="D112" s="165">
        <f>SUM(C5+D110-E110)</f>
        <v>31292.209999999985</v>
      </c>
      <c r="E112" s="21"/>
      <c r="F112" s="21"/>
      <c r="G112" s="21"/>
      <c r="H112" s="21"/>
      <c r="I112" s="28"/>
      <c r="J112" s="21"/>
      <c r="K112" s="139"/>
      <c r="L112" s="9"/>
      <c r="M112" s="9"/>
      <c r="N112" s="9"/>
      <c r="O112" s="96"/>
    </row>
    <row r="113" spans="1:15" x14ac:dyDescent="0.2">
      <c r="A113" s="63"/>
      <c r="B113" s="64" t="s">
        <v>298</v>
      </c>
      <c r="C113" s="65"/>
      <c r="D113" s="66">
        <f>D112-10000-3400</f>
        <v>17892.209999999985</v>
      </c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8"/>
    </row>
    <row r="114" spans="1:15" x14ac:dyDescent="0.2">
      <c r="A114" s="69"/>
    </row>
    <row r="115" spans="1:15" x14ac:dyDescent="0.2">
      <c r="A115" s="69"/>
    </row>
    <row r="116" spans="1:15" x14ac:dyDescent="0.2">
      <c r="A116" s="69"/>
      <c r="B116" s="70" t="s">
        <v>236</v>
      </c>
      <c r="C116" s="71"/>
      <c r="D116" s="70" t="s">
        <v>340</v>
      </c>
      <c r="E116" s="72"/>
      <c r="F116" s="73"/>
      <c r="G116" s="70" t="s">
        <v>230</v>
      </c>
      <c r="H116" s="72"/>
      <c r="I116" s="73"/>
      <c r="J116" s="70" t="s">
        <v>228</v>
      </c>
      <c r="K116" s="72"/>
      <c r="L116" s="73"/>
    </row>
    <row r="117" spans="1:15" x14ac:dyDescent="0.2">
      <c r="A117" s="69"/>
      <c r="B117" s="198" t="s">
        <v>237</v>
      </c>
      <c r="C117" s="75"/>
      <c r="D117" s="198" t="s">
        <v>337</v>
      </c>
      <c r="E117" s="76"/>
      <c r="F117" s="40"/>
      <c r="G117" s="198" t="s">
        <v>231</v>
      </c>
      <c r="H117" s="76"/>
      <c r="I117" s="40"/>
      <c r="J117" s="198" t="s">
        <v>229</v>
      </c>
      <c r="K117" s="76"/>
      <c r="L117" s="40"/>
    </row>
    <row r="118" spans="1:15" x14ac:dyDescent="0.2">
      <c r="A118" s="69"/>
      <c r="B118" s="74" t="s">
        <v>31</v>
      </c>
      <c r="C118" s="77">
        <v>43453.21</v>
      </c>
      <c r="D118" s="74" t="s">
        <v>31</v>
      </c>
      <c r="E118" s="38"/>
      <c r="F118" s="77">
        <v>34002.660000000003</v>
      </c>
      <c r="G118" s="74" t="s">
        <v>31</v>
      </c>
      <c r="H118" s="38"/>
      <c r="I118" s="77">
        <v>34006.959999999999</v>
      </c>
      <c r="J118" s="74" t="s">
        <v>31</v>
      </c>
      <c r="K118" s="38"/>
      <c r="L118" s="77">
        <v>30010.77</v>
      </c>
    </row>
    <row r="119" spans="1:15" x14ac:dyDescent="0.2">
      <c r="A119" s="69"/>
      <c r="B119" s="74" t="s">
        <v>32</v>
      </c>
      <c r="C119" s="77">
        <v>1696.25</v>
      </c>
      <c r="D119" s="74" t="s">
        <v>32</v>
      </c>
      <c r="E119" s="38"/>
      <c r="F119" s="77">
        <v>5510.77</v>
      </c>
      <c r="G119" s="74" t="s">
        <v>32</v>
      </c>
      <c r="H119" s="38"/>
      <c r="I119" s="77">
        <v>1975.25</v>
      </c>
      <c r="J119" s="74" t="s">
        <v>32</v>
      </c>
      <c r="K119" s="38"/>
      <c r="L119" s="77">
        <v>1281.44</v>
      </c>
    </row>
    <row r="120" spans="1:15" x14ac:dyDescent="0.2">
      <c r="A120" s="69"/>
      <c r="B120" s="74" t="s">
        <v>238</v>
      </c>
      <c r="C120" s="77">
        <f>SUM(C118:C119)</f>
        <v>45149.46</v>
      </c>
      <c r="D120" s="198" t="s">
        <v>338</v>
      </c>
      <c r="E120" s="38"/>
      <c r="F120" s="77">
        <f>F118+F119</f>
        <v>39513.430000000008</v>
      </c>
      <c r="G120" s="74" t="s">
        <v>235</v>
      </c>
      <c r="H120" s="38"/>
      <c r="I120" s="77">
        <v>35982.21</v>
      </c>
      <c r="J120" s="74" t="s">
        <v>232</v>
      </c>
      <c r="K120" s="38"/>
      <c r="L120" s="77">
        <v>31292.21</v>
      </c>
    </row>
    <row r="121" spans="1:15" x14ac:dyDescent="0.2">
      <c r="A121" s="69"/>
      <c r="B121" s="74" t="s">
        <v>33</v>
      </c>
      <c r="C121" s="77">
        <f>22.77+30</f>
        <v>52.769999999999996</v>
      </c>
      <c r="D121" s="74" t="s">
        <v>33</v>
      </c>
      <c r="E121" s="38"/>
      <c r="F121" s="77">
        <v>30</v>
      </c>
      <c r="G121" s="74" t="s">
        <v>33</v>
      </c>
      <c r="H121" s="38"/>
      <c r="I121" s="77">
        <v>160</v>
      </c>
      <c r="J121" s="74" t="s">
        <v>33</v>
      </c>
      <c r="K121" s="38"/>
      <c r="L121" s="77">
        <v>0</v>
      </c>
    </row>
    <row r="122" spans="1:15" x14ac:dyDescent="0.2">
      <c r="A122" s="69"/>
      <c r="B122" s="78" t="s">
        <v>239</v>
      </c>
      <c r="C122" s="79">
        <f>C120-C121</f>
        <v>45096.69</v>
      </c>
      <c r="D122" s="213" t="s">
        <v>339</v>
      </c>
      <c r="E122" s="67"/>
      <c r="F122" s="79">
        <f>F120-F121</f>
        <v>39483.430000000008</v>
      </c>
      <c r="G122" s="78" t="s">
        <v>234</v>
      </c>
      <c r="H122" s="67"/>
      <c r="I122" s="79">
        <v>35822.21</v>
      </c>
      <c r="J122" s="78" t="s">
        <v>233</v>
      </c>
      <c r="K122" s="67"/>
      <c r="L122" s="79">
        <v>31292.21</v>
      </c>
    </row>
    <row r="123" spans="1:15" x14ac:dyDescent="0.2">
      <c r="A123" s="69"/>
      <c r="C123" s="80"/>
      <c r="E123"/>
      <c r="G123" s="80"/>
      <c r="I123"/>
      <c r="K123" s="80"/>
      <c r="M123"/>
      <c r="N123"/>
      <c r="O123" s="80"/>
    </row>
    <row r="124" spans="1:15" x14ac:dyDescent="0.2">
      <c r="A124" s="69"/>
      <c r="C124" s="81"/>
      <c r="D124" s="23" t="s">
        <v>347</v>
      </c>
    </row>
    <row r="125" spans="1:15" x14ac:dyDescent="0.2">
      <c r="A125" s="69"/>
      <c r="C125" s="81"/>
    </row>
    <row r="126" spans="1:15" x14ac:dyDescent="0.2">
      <c r="C126" s="81"/>
    </row>
  </sheetData>
  <mergeCells count="3">
    <mergeCell ref="F9:I9"/>
    <mergeCell ref="J9:O9"/>
    <mergeCell ref="A1:O1"/>
  </mergeCells>
  <phoneticPr fontId="1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54" fitToHeight="2" orientation="portrait" verticalDpi="300" r:id="rId1"/>
  <headerFooter alignWithMargins="0">
    <oddHeader>&amp;CNunney Parish Council</oddHeader>
    <oddFooter>&amp;L&amp;9Page &amp;Pof &amp;N&amp;C&amp;9Accounts 2017-2018&amp;R&amp;9&amp;D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view="pageLayout" topLeftCell="D19" zoomScaleNormal="85" workbookViewId="0">
      <selection activeCell="F11" sqref="F11"/>
    </sheetView>
  </sheetViews>
  <sheetFormatPr defaultRowHeight="12.75" x14ac:dyDescent="0.2"/>
  <cols>
    <col min="1" max="1" width="32.85546875" customWidth="1"/>
    <col min="2" max="2" width="13.140625" customWidth="1"/>
    <col min="3" max="4" width="16.7109375" customWidth="1"/>
    <col min="5" max="5" width="19.5703125" customWidth="1"/>
    <col min="6" max="6" width="16.42578125" customWidth="1"/>
    <col min="7" max="7" width="16.85546875" customWidth="1"/>
    <col min="8" max="10" width="16.42578125" customWidth="1"/>
    <col min="11" max="11" width="39.85546875" customWidth="1"/>
    <col min="12" max="12" width="11.7109375" customWidth="1"/>
    <col min="13" max="13" width="12.28515625" customWidth="1"/>
  </cols>
  <sheetData>
    <row r="1" spans="1:15" s="83" customFormat="1" ht="18.75" customHeight="1" x14ac:dyDescent="0.2">
      <c r="A1" s="171" t="s">
        <v>241</v>
      </c>
      <c r="B1" s="172"/>
      <c r="C1" s="44">
        <f>'Cash book'!C5</f>
        <v>31075.809999999998</v>
      </c>
      <c r="D1" s="137"/>
      <c r="E1" s="137"/>
      <c r="F1" s="120"/>
      <c r="G1" s="137"/>
      <c r="H1" s="137"/>
      <c r="I1" s="137"/>
      <c r="J1" s="137"/>
      <c r="K1" s="100"/>
      <c r="L1" s="169"/>
      <c r="M1" s="169"/>
      <c r="N1" s="169"/>
      <c r="O1" s="169"/>
    </row>
    <row r="2" spans="1:15" s="83" customFormat="1" ht="15" customHeight="1" x14ac:dyDescent="0.2">
      <c r="A2" s="108" t="s">
        <v>240</v>
      </c>
      <c r="B2" s="199" t="s">
        <v>209</v>
      </c>
      <c r="C2" s="173">
        <v>17201</v>
      </c>
      <c r="D2" s="174"/>
      <c r="E2" s="175"/>
      <c r="F2" s="175"/>
      <c r="G2" s="175"/>
      <c r="H2" s="175"/>
      <c r="I2" s="175"/>
      <c r="J2" s="175"/>
      <c r="K2" s="174"/>
      <c r="L2" s="82"/>
      <c r="M2" s="82"/>
      <c r="N2" s="87"/>
      <c r="O2" s="87"/>
    </row>
    <row r="3" spans="1:15" s="84" customFormat="1" ht="15" customHeight="1" x14ac:dyDescent="0.2">
      <c r="A3" s="121" t="s">
        <v>158</v>
      </c>
      <c r="B3" s="176"/>
      <c r="C3" s="177">
        <v>5000</v>
      </c>
      <c r="D3" s="380"/>
      <c r="E3" s="380"/>
      <c r="F3" s="101"/>
      <c r="G3" s="101"/>
      <c r="H3" s="101"/>
      <c r="I3" s="101"/>
      <c r="J3" s="101"/>
      <c r="K3" s="7"/>
      <c r="L3" s="85"/>
      <c r="M3" s="86"/>
      <c r="N3" s="143"/>
      <c r="O3" s="143"/>
    </row>
    <row r="4" spans="1:15" s="83" customFormat="1" ht="21.75" customHeight="1" x14ac:dyDescent="0.2">
      <c r="A4" s="7"/>
      <c r="B4" s="377" t="s">
        <v>34</v>
      </c>
      <c r="C4" s="378"/>
      <c r="D4" s="378"/>
      <c r="E4" s="379"/>
      <c r="F4" s="377" t="s">
        <v>35</v>
      </c>
      <c r="G4" s="378"/>
      <c r="H4" s="378"/>
      <c r="I4" s="378"/>
      <c r="J4" s="379"/>
      <c r="K4" s="178"/>
      <c r="L4" s="87"/>
      <c r="M4" s="87"/>
      <c r="N4" s="87"/>
      <c r="O4" s="87"/>
    </row>
    <row r="5" spans="1:15" s="89" customFormat="1" ht="36.75" customHeight="1" x14ac:dyDescent="0.2">
      <c r="A5" s="117" t="s">
        <v>36</v>
      </c>
      <c r="B5" s="102" t="s">
        <v>2</v>
      </c>
      <c r="C5" s="103" t="s">
        <v>37</v>
      </c>
      <c r="D5" s="103" t="s">
        <v>145</v>
      </c>
      <c r="E5" s="104" t="s">
        <v>38</v>
      </c>
      <c r="F5" s="179" t="s">
        <v>39</v>
      </c>
      <c r="G5" s="179" t="s">
        <v>40</v>
      </c>
      <c r="H5" s="179" t="s">
        <v>41</v>
      </c>
      <c r="I5" s="179" t="s">
        <v>42</v>
      </c>
      <c r="J5" s="104" t="s">
        <v>2</v>
      </c>
      <c r="K5" s="180" t="s">
        <v>43</v>
      </c>
      <c r="L5" s="88"/>
      <c r="M5" s="88"/>
      <c r="N5" s="166"/>
      <c r="O5" s="166"/>
    </row>
    <row r="6" spans="1:15" s="83" customFormat="1" ht="21.95" customHeight="1" x14ac:dyDescent="0.2">
      <c r="A6" s="181" t="s">
        <v>44</v>
      </c>
      <c r="B6" s="182">
        <v>5500</v>
      </c>
      <c r="C6" s="182">
        <v>5500</v>
      </c>
      <c r="D6" s="182">
        <v>0</v>
      </c>
      <c r="E6" s="183">
        <v>0</v>
      </c>
      <c r="F6" s="184">
        <f>Expenditure!D9+Expenditure!D13+Expenditure!D21</f>
        <v>1849.5</v>
      </c>
      <c r="G6" s="184">
        <f>Expenditure!D26+Expenditure!D34+Expenditure!D40</f>
        <v>1849.5</v>
      </c>
      <c r="H6" s="184">
        <v>1850</v>
      </c>
      <c r="I6" s="184">
        <v>1850</v>
      </c>
      <c r="J6" s="106">
        <f>SUM(F6:I6)</f>
        <v>7399</v>
      </c>
      <c r="K6" s="183"/>
      <c r="L6" s="90"/>
      <c r="M6" s="90"/>
      <c r="N6" s="87"/>
      <c r="O6" s="87"/>
    </row>
    <row r="7" spans="1:15" s="83" customFormat="1" ht="27.75" customHeight="1" x14ac:dyDescent="0.2">
      <c r="A7" s="181" t="s">
        <v>136</v>
      </c>
      <c r="B7" s="182">
        <v>5659</v>
      </c>
      <c r="C7" s="182">
        <v>5659</v>
      </c>
      <c r="D7" s="182">
        <v>0</v>
      </c>
      <c r="E7" s="183">
        <v>0</v>
      </c>
      <c r="F7" s="184">
        <f>Expenditure!E6+Expenditure!E7+Expenditure!E11+Expenditure!E18</f>
        <v>1487.87</v>
      </c>
      <c r="G7" s="184">
        <f>Expenditure!E23+Expenditure!E25+Expenditure!E30+Expenditure!E38</f>
        <v>1544.15</v>
      </c>
      <c r="H7" s="184">
        <v>2155</v>
      </c>
      <c r="I7" s="184">
        <v>1333.08</v>
      </c>
      <c r="J7" s="106">
        <f t="shared" ref="J7:J18" si="0">SUM(F7:I7)</f>
        <v>6520.1</v>
      </c>
      <c r="K7" s="183"/>
      <c r="L7" s="90"/>
      <c r="M7" s="90"/>
      <c r="N7" s="87"/>
      <c r="O7" s="87"/>
    </row>
    <row r="8" spans="1:15" s="83" customFormat="1" ht="21.95" customHeight="1" x14ac:dyDescent="0.2">
      <c r="A8" s="181" t="s">
        <v>75</v>
      </c>
      <c r="B8" s="182">
        <v>700</v>
      </c>
      <c r="C8" s="182">
        <v>700</v>
      </c>
      <c r="D8" s="182">
        <v>0</v>
      </c>
      <c r="E8" s="183">
        <v>0</v>
      </c>
      <c r="F8" s="184">
        <v>288</v>
      </c>
      <c r="G8" s="184">
        <f>Expenditure!F25+Expenditure!F30+Expenditure!F33+Expenditure!D27+Expenditure!D29+Expenditure!F38</f>
        <v>689.80000000000007</v>
      </c>
      <c r="H8" s="184">
        <v>335</v>
      </c>
      <c r="I8" s="184">
        <v>199.65</v>
      </c>
      <c r="J8" s="106">
        <f t="shared" si="0"/>
        <v>1512.4500000000003</v>
      </c>
      <c r="K8" s="183" t="s">
        <v>334</v>
      </c>
      <c r="L8" s="90"/>
      <c r="M8" s="90"/>
      <c r="N8" s="87"/>
      <c r="O8" s="87"/>
    </row>
    <row r="9" spans="1:15" s="83" customFormat="1" ht="21.95" customHeight="1" x14ac:dyDescent="0.2">
      <c r="A9" s="181" t="s">
        <v>138</v>
      </c>
      <c r="B9" s="182">
        <v>550</v>
      </c>
      <c r="C9" s="182">
        <v>550</v>
      </c>
      <c r="D9" s="182">
        <v>0</v>
      </c>
      <c r="E9" s="183">
        <v>0</v>
      </c>
      <c r="F9" s="184">
        <f>Expenditure!D16</f>
        <v>527.22</v>
      </c>
      <c r="G9" s="184">
        <v>0</v>
      </c>
      <c r="H9" s="184">
        <v>0</v>
      </c>
      <c r="I9" s="184">
        <v>0</v>
      </c>
      <c r="J9" s="106">
        <f t="shared" si="0"/>
        <v>527.22</v>
      </c>
      <c r="K9" s="183"/>
      <c r="L9" s="90"/>
      <c r="M9" s="90"/>
      <c r="N9" s="87"/>
      <c r="O9" s="87"/>
    </row>
    <row r="10" spans="1:15" s="83" customFormat="1" ht="21.95" customHeight="1" x14ac:dyDescent="0.2">
      <c r="A10" s="181" t="s">
        <v>45</v>
      </c>
      <c r="B10" s="182">
        <v>250</v>
      </c>
      <c r="C10" s="182">
        <v>250</v>
      </c>
      <c r="D10" s="182">
        <v>0</v>
      </c>
      <c r="E10" s="183">
        <v>0</v>
      </c>
      <c r="F10" s="184">
        <v>53</v>
      </c>
      <c r="G10" s="184">
        <v>0</v>
      </c>
      <c r="H10" s="184">
        <v>0</v>
      </c>
      <c r="I10" s="184">
        <v>0</v>
      </c>
      <c r="J10" s="106">
        <f t="shared" si="0"/>
        <v>53</v>
      </c>
      <c r="K10" s="183"/>
      <c r="L10" s="90"/>
      <c r="M10" s="90"/>
      <c r="N10" s="87"/>
      <c r="O10" s="87"/>
    </row>
    <row r="11" spans="1:15" s="83" customFormat="1" ht="21.95" customHeight="1" x14ac:dyDescent="0.2">
      <c r="A11" s="181" t="s">
        <v>137</v>
      </c>
      <c r="B11" s="185">
        <v>300</v>
      </c>
      <c r="C11" s="182">
        <v>300</v>
      </c>
      <c r="D11" s="182">
        <v>0</v>
      </c>
      <c r="E11" s="183">
        <v>0</v>
      </c>
      <c r="F11" s="184">
        <v>0</v>
      </c>
      <c r="G11" s="184">
        <v>0</v>
      </c>
      <c r="H11" s="184">
        <v>145</v>
      </c>
      <c r="I11" s="184">
        <v>218</v>
      </c>
      <c r="J11" s="106">
        <f t="shared" si="0"/>
        <v>363</v>
      </c>
      <c r="K11" s="183"/>
      <c r="L11" s="145"/>
      <c r="M11" s="145"/>
      <c r="N11" s="107"/>
      <c r="O11" s="107"/>
    </row>
    <row r="12" spans="1:15" s="141" customFormat="1" ht="21.95" customHeight="1" x14ac:dyDescent="0.2">
      <c r="A12" s="181" t="s">
        <v>46</v>
      </c>
      <c r="B12" s="185">
        <v>250</v>
      </c>
      <c r="C12" s="182">
        <v>250</v>
      </c>
      <c r="D12" s="182">
        <v>0</v>
      </c>
      <c r="E12" s="183">
        <v>0</v>
      </c>
      <c r="F12" s="184">
        <v>80</v>
      </c>
      <c r="G12" s="184">
        <v>0</v>
      </c>
      <c r="H12" s="184">
        <v>80</v>
      </c>
      <c r="I12" s="184">
        <v>240</v>
      </c>
      <c r="J12" s="106">
        <f t="shared" si="0"/>
        <v>400</v>
      </c>
      <c r="K12" s="183"/>
      <c r="L12" s="146"/>
      <c r="M12" s="146"/>
      <c r="N12" s="148"/>
      <c r="O12" s="148"/>
    </row>
    <row r="13" spans="1:15" s="141" customFormat="1" ht="21.95" customHeight="1" x14ac:dyDescent="0.2">
      <c r="A13" s="121" t="s">
        <v>15</v>
      </c>
      <c r="B13" s="182">
        <v>480</v>
      </c>
      <c r="C13" s="182">
        <v>480</v>
      </c>
      <c r="D13" s="182">
        <v>0</v>
      </c>
      <c r="E13" s="183">
        <v>0</v>
      </c>
      <c r="F13" s="184">
        <f>Expenditure!D4+Expenditure!D8+Expenditure!G12+Expenditure!G19</f>
        <v>91.84</v>
      </c>
      <c r="G13" s="184">
        <f>Expenditure!D24+Expenditure!D28+Expenditure!D32+Expenditure!D36</f>
        <v>92.82</v>
      </c>
      <c r="H13" s="184">
        <v>91</v>
      </c>
      <c r="I13" s="184">
        <v>72</v>
      </c>
      <c r="J13" s="106">
        <f t="shared" si="0"/>
        <v>347.65999999999997</v>
      </c>
      <c r="K13" s="121"/>
      <c r="L13" s="146"/>
      <c r="M13" s="146"/>
      <c r="N13" s="148"/>
      <c r="O13" s="148"/>
    </row>
    <row r="14" spans="1:15" s="141" customFormat="1" ht="48.75" customHeight="1" x14ac:dyDescent="0.2">
      <c r="A14" s="121" t="s">
        <v>248</v>
      </c>
      <c r="B14" s="182">
        <v>1000</v>
      </c>
      <c r="C14" s="182">
        <v>1000</v>
      </c>
      <c r="D14" s="182">
        <v>0</v>
      </c>
      <c r="E14" s="183">
        <v>0</v>
      </c>
      <c r="F14" s="184">
        <v>0</v>
      </c>
      <c r="G14" s="184">
        <f>Expenditure!D31+Expenditure!D39</f>
        <v>646.43999999999994</v>
      </c>
      <c r="H14" s="184"/>
      <c r="I14" s="184"/>
      <c r="J14" s="106">
        <f t="shared" si="0"/>
        <v>646.43999999999994</v>
      </c>
      <c r="K14" s="121" t="s">
        <v>348</v>
      </c>
      <c r="L14" s="146"/>
      <c r="M14" s="146"/>
      <c r="N14" s="148"/>
      <c r="O14" s="148"/>
    </row>
    <row r="15" spans="1:15" s="141" customFormat="1" ht="36.75" customHeight="1" x14ac:dyDescent="0.2">
      <c r="A15" s="121" t="s">
        <v>349</v>
      </c>
      <c r="B15" s="182">
        <v>1000</v>
      </c>
      <c r="C15" s="182">
        <v>762</v>
      </c>
      <c r="D15" s="182">
        <v>238</v>
      </c>
      <c r="E15" s="183">
        <v>0</v>
      </c>
      <c r="F15" s="184">
        <f>Expenditure!D5</f>
        <v>19.5</v>
      </c>
      <c r="G15" s="184">
        <f>Expenditure!D35</f>
        <v>840</v>
      </c>
      <c r="H15" s="184">
        <v>45</v>
      </c>
      <c r="I15" s="184"/>
      <c r="J15" s="106">
        <f t="shared" si="0"/>
        <v>904.5</v>
      </c>
      <c r="K15" s="121" t="s">
        <v>350</v>
      </c>
      <c r="L15" s="146"/>
      <c r="M15" s="146"/>
      <c r="N15" s="148"/>
      <c r="O15" s="148"/>
    </row>
    <row r="16" spans="1:15" s="141" customFormat="1" ht="22.5" customHeight="1" x14ac:dyDescent="0.2">
      <c r="A16" s="121" t="s">
        <v>83</v>
      </c>
      <c r="B16" s="182">
        <v>250</v>
      </c>
      <c r="C16" s="182">
        <v>250</v>
      </c>
      <c r="D16" s="182">
        <v>0</v>
      </c>
      <c r="E16" s="183">
        <v>0</v>
      </c>
      <c r="F16" s="183">
        <v>0</v>
      </c>
      <c r="G16" s="184">
        <v>0</v>
      </c>
      <c r="H16" s="184">
        <v>0</v>
      </c>
      <c r="I16" s="184"/>
      <c r="J16" s="106">
        <f t="shared" si="0"/>
        <v>0</v>
      </c>
      <c r="K16" s="121"/>
      <c r="L16" s="146"/>
      <c r="M16" s="146"/>
      <c r="N16" s="148"/>
      <c r="O16" s="148"/>
    </row>
    <row r="17" spans="1:15" s="141" customFormat="1" ht="21.95" customHeight="1" x14ac:dyDescent="0.2">
      <c r="A17" s="121" t="s">
        <v>70</v>
      </c>
      <c r="B17" s="182">
        <v>1000</v>
      </c>
      <c r="C17" s="182">
        <v>1000</v>
      </c>
      <c r="D17" s="182">
        <v>0</v>
      </c>
      <c r="E17" s="183">
        <v>0</v>
      </c>
      <c r="F17" s="183">
        <v>0</v>
      </c>
      <c r="G17" s="184">
        <v>0</v>
      </c>
      <c r="H17" s="184">
        <v>0</v>
      </c>
      <c r="I17" s="184"/>
      <c r="J17" s="106">
        <f t="shared" si="0"/>
        <v>0</v>
      </c>
      <c r="K17" s="121"/>
      <c r="L17" s="147"/>
      <c r="M17" s="147"/>
      <c r="N17" s="148"/>
      <c r="O17" s="148"/>
    </row>
    <row r="18" spans="1:15" s="141" customFormat="1" ht="17.25" customHeight="1" x14ac:dyDescent="0.2">
      <c r="A18" s="121" t="s">
        <v>76</v>
      </c>
      <c r="B18" s="182">
        <v>500</v>
      </c>
      <c r="C18" s="182">
        <v>500</v>
      </c>
      <c r="D18" s="182">
        <v>0</v>
      </c>
      <c r="E18" s="183">
        <v>0</v>
      </c>
      <c r="F18" s="183">
        <v>0</v>
      </c>
      <c r="G18" s="184">
        <v>0</v>
      </c>
      <c r="H18" s="184">
        <v>0</v>
      </c>
      <c r="I18" s="184"/>
      <c r="J18" s="106">
        <f t="shared" si="0"/>
        <v>0</v>
      </c>
      <c r="K18" s="121"/>
      <c r="L18" s="146"/>
      <c r="M18" s="146"/>
      <c r="N18" s="148"/>
      <c r="O18" s="148"/>
    </row>
    <row r="19" spans="1:15" s="120" customFormat="1" ht="23.25" customHeight="1" x14ac:dyDescent="0.2">
      <c r="A19" s="186" t="s">
        <v>48</v>
      </c>
      <c r="B19" s="105">
        <f>SUM(C19:E19)</f>
        <v>17439</v>
      </c>
      <c r="C19" s="105">
        <f t="shared" ref="C19:J19" si="1">SUM(C6:C18)</f>
        <v>17201</v>
      </c>
      <c r="D19" s="105">
        <f t="shared" si="1"/>
        <v>238</v>
      </c>
      <c r="E19" s="106">
        <f t="shared" si="1"/>
        <v>0</v>
      </c>
      <c r="F19" s="106">
        <f>SUM(F6:F18)</f>
        <v>4396.93</v>
      </c>
      <c r="G19" s="106">
        <f t="shared" si="1"/>
        <v>5662.71</v>
      </c>
      <c r="H19" s="106">
        <f t="shared" si="1"/>
        <v>4701</v>
      </c>
      <c r="I19" s="106">
        <f t="shared" si="1"/>
        <v>3912.73</v>
      </c>
      <c r="J19" s="106">
        <f t="shared" si="1"/>
        <v>18673.37</v>
      </c>
      <c r="K19" s="106"/>
      <c r="L19" s="110"/>
      <c r="M19" s="110"/>
      <c r="N19" s="132"/>
      <c r="O19" s="132"/>
    </row>
    <row r="20" spans="1:15" s="83" customFormat="1" ht="23.25" customHeight="1" x14ac:dyDescent="0.2">
      <c r="A20" s="186" t="s">
        <v>49</v>
      </c>
      <c r="B20" s="182"/>
      <c r="C20" s="182"/>
      <c r="D20" s="182"/>
      <c r="E20" s="183"/>
      <c r="F20" s="184"/>
      <c r="G20" s="184"/>
      <c r="H20" s="187"/>
      <c r="I20" s="187"/>
      <c r="J20" s="183"/>
      <c r="K20" s="183"/>
      <c r="L20" s="145"/>
      <c r="M20" s="145"/>
      <c r="N20" s="107"/>
      <c r="O20" s="107"/>
    </row>
    <row r="21" spans="1:15" s="83" customFormat="1" ht="21.95" customHeight="1" x14ac:dyDescent="0.2">
      <c r="A21" s="188" t="s">
        <v>86</v>
      </c>
      <c r="B21" s="189">
        <v>17500</v>
      </c>
      <c r="C21" s="189">
        <v>0</v>
      </c>
      <c r="D21" s="182">
        <v>17500</v>
      </c>
      <c r="E21" s="183">
        <v>0</v>
      </c>
      <c r="F21" s="184">
        <v>0</v>
      </c>
      <c r="G21" s="184">
        <v>0</v>
      </c>
      <c r="H21" s="184"/>
      <c r="I21" s="184"/>
      <c r="J21" s="106">
        <f t="shared" ref="J21:J23" si="2">SUM(F21:I21)</f>
        <v>0</v>
      </c>
      <c r="K21" s="183"/>
      <c r="L21" s="17"/>
      <c r="M21" s="86"/>
      <c r="N21" s="107"/>
      <c r="O21" s="107"/>
    </row>
    <row r="22" spans="1:15" s="83" customFormat="1" ht="21.95" customHeight="1" x14ac:dyDescent="0.2">
      <c r="A22" s="188" t="s">
        <v>199</v>
      </c>
      <c r="B22" s="189">
        <v>5550</v>
      </c>
      <c r="C22" s="189">
        <v>0</v>
      </c>
      <c r="D22" s="182">
        <v>3550</v>
      </c>
      <c r="E22" s="182">
        <v>2000</v>
      </c>
      <c r="F22" s="184">
        <v>0</v>
      </c>
      <c r="G22" s="184">
        <v>0</v>
      </c>
      <c r="H22" s="184">
        <v>0</v>
      </c>
      <c r="I22" s="184">
        <v>0</v>
      </c>
      <c r="J22" s="106">
        <f t="shared" si="2"/>
        <v>0</v>
      </c>
      <c r="K22" s="183" t="s">
        <v>351</v>
      </c>
      <c r="L22" s="17"/>
      <c r="M22" s="86"/>
      <c r="N22" s="107"/>
      <c r="O22" s="107"/>
    </row>
    <row r="23" spans="1:15" s="83" customFormat="1" ht="26.25" customHeight="1" x14ac:dyDescent="0.2">
      <c r="A23" s="188" t="s">
        <v>247</v>
      </c>
      <c r="B23" s="189">
        <v>7500</v>
      </c>
      <c r="C23" s="189">
        <v>0</v>
      </c>
      <c r="D23" s="182">
        <v>3500</v>
      </c>
      <c r="E23" s="182">
        <v>4000</v>
      </c>
      <c r="F23" s="184">
        <v>0</v>
      </c>
      <c r="G23" s="184">
        <v>0</v>
      </c>
      <c r="H23" s="184"/>
      <c r="I23" s="184"/>
      <c r="J23" s="106">
        <f t="shared" si="2"/>
        <v>0</v>
      </c>
      <c r="K23" s="183"/>
      <c r="L23" s="17"/>
      <c r="M23" s="86"/>
      <c r="N23" s="107"/>
      <c r="O23" s="107"/>
    </row>
    <row r="24" spans="1:15" x14ac:dyDescent="0.2">
      <c r="A24" s="186" t="s">
        <v>48</v>
      </c>
      <c r="B24" s="105">
        <f t="shared" ref="B24:J24" si="3">SUM(B21:B23)</f>
        <v>30550</v>
      </c>
      <c r="C24" s="105">
        <f t="shared" si="3"/>
        <v>0</v>
      </c>
      <c r="D24" s="105">
        <f t="shared" si="3"/>
        <v>24550</v>
      </c>
      <c r="E24" s="105">
        <f t="shared" si="3"/>
        <v>6000</v>
      </c>
      <c r="F24" s="190">
        <f t="shared" si="3"/>
        <v>0</v>
      </c>
      <c r="G24" s="190">
        <f t="shared" si="3"/>
        <v>0</v>
      </c>
      <c r="H24" s="190">
        <f t="shared" si="3"/>
        <v>0</v>
      </c>
      <c r="I24" s="190">
        <f t="shared" si="3"/>
        <v>0</v>
      </c>
      <c r="J24" s="190">
        <f t="shared" si="3"/>
        <v>0</v>
      </c>
      <c r="K24" s="106"/>
      <c r="L24" s="17"/>
      <c r="M24" s="38"/>
      <c r="N24" s="38"/>
      <c r="O24" s="38"/>
    </row>
    <row r="25" spans="1:15" x14ac:dyDescent="0.2">
      <c r="A25" s="191" t="s">
        <v>148</v>
      </c>
      <c r="B25" s="189"/>
      <c r="C25" s="189"/>
      <c r="D25" s="182"/>
      <c r="E25" s="182"/>
      <c r="F25" s="184"/>
      <c r="G25" s="184"/>
      <c r="H25" s="184"/>
      <c r="I25" s="184"/>
      <c r="J25" s="106"/>
      <c r="K25" s="183"/>
      <c r="L25" s="17"/>
      <c r="M25" s="38"/>
      <c r="N25" s="38"/>
      <c r="O25" s="38"/>
    </row>
    <row r="26" spans="1:15" ht="30" customHeight="1" x14ac:dyDescent="0.2">
      <c r="A26" s="188" t="s">
        <v>295</v>
      </c>
      <c r="B26" s="189">
        <v>1600</v>
      </c>
      <c r="C26" s="189">
        <v>0</v>
      </c>
      <c r="D26" s="182">
        <v>1600</v>
      </c>
      <c r="E26" s="182">
        <v>0</v>
      </c>
      <c r="F26" s="184">
        <v>1600</v>
      </c>
      <c r="G26" s="184">
        <v>0</v>
      </c>
      <c r="H26" s="184"/>
      <c r="I26" s="184"/>
      <c r="J26" s="106">
        <f t="shared" ref="J26:J33" si="4">SUM(F26:I26)</f>
        <v>1600</v>
      </c>
      <c r="K26" s="183" t="s">
        <v>296</v>
      </c>
      <c r="L26" s="17"/>
      <c r="M26" s="38"/>
      <c r="N26" s="38"/>
      <c r="O26" s="38"/>
    </row>
    <row r="27" spans="1:15" ht="30" customHeight="1" x14ac:dyDescent="0.2">
      <c r="A27" s="188" t="s">
        <v>380</v>
      </c>
      <c r="B27" s="189">
        <v>838</v>
      </c>
      <c r="C27" s="189">
        <v>0</v>
      </c>
      <c r="D27" s="182">
        <v>838</v>
      </c>
      <c r="E27" s="182"/>
      <c r="F27" s="184">
        <v>838</v>
      </c>
      <c r="G27" s="184"/>
      <c r="H27" s="184"/>
      <c r="I27" s="184"/>
      <c r="J27" s="106"/>
      <c r="K27" s="183"/>
      <c r="L27" s="17"/>
      <c r="M27" s="38"/>
      <c r="N27" s="38"/>
      <c r="O27" s="38"/>
    </row>
    <row r="28" spans="1:15" ht="30" customHeight="1" x14ac:dyDescent="0.2">
      <c r="A28" s="188" t="s">
        <v>415</v>
      </c>
      <c r="B28" s="189">
        <v>271</v>
      </c>
      <c r="C28" s="189"/>
      <c r="D28" s="182"/>
      <c r="E28" s="182"/>
      <c r="F28" s="184"/>
      <c r="G28" s="184"/>
      <c r="H28" s="184"/>
      <c r="I28" s="184">
        <v>271</v>
      </c>
      <c r="J28" s="106"/>
      <c r="K28" s="183"/>
      <c r="L28" s="17"/>
      <c r="M28" s="38"/>
      <c r="N28" s="38"/>
      <c r="O28" s="38"/>
    </row>
    <row r="29" spans="1:15" ht="30" customHeight="1" x14ac:dyDescent="0.2">
      <c r="A29" s="188" t="s">
        <v>417</v>
      </c>
      <c r="B29" s="189">
        <v>45</v>
      </c>
      <c r="C29" s="189"/>
      <c r="D29" s="182"/>
      <c r="E29" s="182"/>
      <c r="F29" s="184"/>
      <c r="G29" s="184"/>
      <c r="H29" s="184"/>
      <c r="I29" s="184">
        <v>45</v>
      </c>
      <c r="J29" s="106"/>
      <c r="K29" s="183"/>
      <c r="L29" s="17"/>
      <c r="M29" s="38"/>
      <c r="N29" s="38"/>
      <c r="O29" s="38"/>
    </row>
    <row r="30" spans="1:15" ht="30" customHeight="1" x14ac:dyDescent="0.2">
      <c r="A30" s="188" t="s">
        <v>416</v>
      </c>
      <c r="B30" s="189">
        <v>484</v>
      </c>
      <c r="C30" s="189"/>
      <c r="D30" s="182"/>
      <c r="E30" s="182"/>
      <c r="F30" s="184"/>
      <c r="G30" s="184"/>
      <c r="H30" s="184"/>
      <c r="I30" s="184">
        <v>484</v>
      </c>
      <c r="J30" s="106"/>
      <c r="K30" s="183"/>
      <c r="L30" s="17"/>
      <c r="M30" s="38"/>
      <c r="N30" s="38"/>
      <c r="O30" s="38"/>
    </row>
    <row r="31" spans="1:15" ht="30" customHeight="1" x14ac:dyDescent="0.2">
      <c r="A31" s="188" t="s">
        <v>381</v>
      </c>
      <c r="B31" s="189">
        <v>120</v>
      </c>
      <c r="C31" s="189"/>
      <c r="D31" s="182">
        <v>120</v>
      </c>
      <c r="E31" s="182"/>
      <c r="F31" s="184"/>
      <c r="G31" s="184"/>
      <c r="H31" s="184">
        <v>120</v>
      </c>
      <c r="I31" s="184"/>
      <c r="J31" s="106"/>
      <c r="K31" s="183"/>
      <c r="L31" s="17"/>
      <c r="M31" s="38"/>
      <c r="N31" s="38"/>
      <c r="O31" s="38"/>
    </row>
    <row r="32" spans="1:15" ht="14.25" customHeight="1" x14ac:dyDescent="0.2">
      <c r="A32" s="188"/>
      <c r="B32" s="189"/>
      <c r="C32" s="189">
        <v>0</v>
      </c>
      <c r="D32" s="182"/>
      <c r="E32" s="182">
        <v>0</v>
      </c>
      <c r="F32" s="184"/>
      <c r="G32" s="184">
        <v>0</v>
      </c>
      <c r="H32" s="184"/>
      <c r="I32" s="184"/>
      <c r="J32" s="106">
        <f t="shared" si="4"/>
        <v>0</v>
      </c>
      <c r="K32" s="183"/>
      <c r="L32" s="17"/>
      <c r="M32" s="38"/>
      <c r="N32" s="38"/>
      <c r="O32" s="38"/>
    </row>
    <row r="33" spans="1:15" x14ac:dyDescent="0.2">
      <c r="A33" s="186" t="s">
        <v>48</v>
      </c>
      <c r="B33" s="192">
        <f t="shared" ref="B33:I33" si="5">SUM(B26:B32)</f>
        <v>3358</v>
      </c>
      <c r="C33" s="105">
        <f t="shared" si="5"/>
        <v>0</v>
      </c>
      <c r="D33" s="105">
        <f t="shared" si="5"/>
        <v>2558</v>
      </c>
      <c r="E33" s="105">
        <f t="shared" si="5"/>
        <v>0</v>
      </c>
      <c r="F33" s="190">
        <f t="shared" si="5"/>
        <v>2438</v>
      </c>
      <c r="G33" s="190">
        <f t="shared" si="5"/>
        <v>0</v>
      </c>
      <c r="H33" s="190">
        <f t="shared" si="5"/>
        <v>120</v>
      </c>
      <c r="I33" s="190">
        <f t="shared" si="5"/>
        <v>800</v>
      </c>
      <c r="J33" s="190">
        <f t="shared" si="4"/>
        <v>3358</v>
      </c>
      <c r="K33" s="183"/>
      <c r="L33" s="159"/>
      <c r="M33" s="38"/>
      <c r="N33" s="38"/>
      <c r="O33" s="38"/>
    </row>
    <row r="34" spans="1:15" s="84" customFormat="1" ht="21.95" customHeight="1" x14ac:dyDescent="0.2">
      <c r="A34" s="200" t="s">
        <v>2</v>
      </c>
      <c r="B34" s="193">
        <f>SUM(B19+B24+B33)</f>
        <v>51347</v>
      </c>
      <c r="C34" s="193">
        <f t="shared" ref="C34:J34" si="6">C19+C24+C33</f>
        <v>17201</v>
      </c>
      <c r="D34" s="193">
        <f t="shared" si="6"/>
        <v>27346</v>
      </c>
      <c r="E34" s="193">
        <f t="shared" si="6"/>
        <v>6000</v>
      </c>
      <c r="F34" s="194">
        <f t="shared" si="6"/>
        <v>6834.93</v>
      </c>
      <c r="G34" s="194">
        <f t="shared" si="6"/>
        <v>5662.71</v>
      </c>
      <c r="H34" s="194">
        <f t="shared" si="6"/>
        <v>4821</v>
      </c>
      <c r="I34" s="194">
        <f t="shared" si="6"/>
        <v>4712.7299999999996</v>
      </c>
      <c r="J34" s="194">
        <f t="shared" si="6"/>
        <v>22031.37</v>
      </c>
      <c r="K34" s="195"/>
      <c r="L34" s="147"/>
      <c r="M34" s="86"/>
      <c r="N34" s="145"/>
      <c r="O34" s="147"/>
    </row>
    <row r="35" spans="1:15" s="84" customFormat="1" ht="21.95" customHeight="1" x14ac:dyDescent="0.2">
      <c r="A35" s="120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47"/>
      <c r="M35" s="86"/>
      <c r="N35" s="145"/>
      <c r="O35" s="147"/>
    </row>
    <row r="36" spans="1:15" s="84" customFormat="1" ht="21.95" customHeight="1" x14ac:dyDescent="0.2">
      <c r="A36" s="196" t="s">
        <v>139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47"/>
      <c r="M36" s="145"/>
      <c r="N36" s="147"/>
      <c r="O36" s="147"/>
    </row>
    <row r="37" spans="1:15" s="84" customFormat="1" ht="21.95" customHeight="1" x14ac:dyDescent="0.2">
      <c r="A37" s="167"/>
      <c r="B37" s="138"/>
      <c r="C37" s="138"/>
      <c r="D37" s="145"/>
      <c r="E37" s="147"/>
      <c r="F37" s="145"/>
      <c r="G37" s="145"/>
      <c r="H37" s="168"/>
      <c r="I37" s="168"/>
      <c r="J37" s="147"/>
      <c r="K37" s="145"/>
      <c r="L37" s="147"/>
      <c r="M37" s="86"/>
      <c r="N37" s="145"/>
      <c r="O37" s="147"/>
    </row>
    <row r="38" spans="1:15" s="84" customFormat="1" ht="21.95" customHeight="1" x14ac:dyDescent="0.2">
      <c r="A38" s="167"/>
      <c r="B38" s="138"/>
      <c r="C38" s="138"/>
      <c r="D38" s="145"/>
      <c r="E38" s="147"/>
      <c r="F38" s="145"/>
      <c r="G38" s="145"/>
      <c r="H38" s="168"/>
      <c r="I38" s="168"/>
      <c r="J38" s="147"/>
      <c r="K38" s="145"/>
      <c r="L38" s="145"/>
      <c r="M38" s="86"/>
      <c r="N38" s="145"/>
      <c r="O38" s="147"/>
    </row>
    <row r="39" spans="1:15" s="84" customFormat="1" ht="18.75" customHeight="1" x14ac:dyDescent="0.2">
      <c r="A39" s="167"/>
      <c r="B39" s="138"/>
      <c r="C39" s="138"/>
      <c r="D39" s="147"/>
      <c r="E39" s="147"/>
      <c r="F39" s="147"/>
      <c r="G39" s="147"/>
      <c r="H39" s="168"/>
      <c r="I39" s="168"/>
      <c r="J39" s="147"/>
      <c r="K39" s="147"/>
      <c r="L39" s="86"/>
      <c r="M39" s="86"/>
      <c r="N39" s="145"/>
      <c r="O39" s="145"/>
    </row>
    <row r="40" spans="1:15" s="84" customFormat="1" ht="21.75" customHeight="1" x14ac:dyDescent="0.2">
      <c r="A40" s="167"/>
      <c r="B40" s="138"/>
      <c r="C40" s="138"/>
      <c r="D40" s="147"/>
      <c r="E40" s="147"/>
      <c r="F40" s="147"/>
      <c r="G40" s="147"/>
      <c r="H40" s="168"/>
      <c r="I40" s="168"/>
      <c r="J40" s="147"/>
      <c r="K40" s="147"/>
      <c r="L40" s="86"/>
      <c r="M40" s="86"/>
      <c r="N40" s="145"/>
      <c r="O40" s="145"/>
    </row>
    <row r="41" spans="1:15" ht="14.25" x14ac:dyDescent="0.2">
      <c r="A41" s="92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4.25" x14ac:dyDescent="0.2">
      <c r="A42" s="92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4.25" x14ac:dyDescent="0.2">
      <c r="A43" s="92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7.25" customHeight="1" x14ac:dyDescent="0.2">
      <c r="A44" s="92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4.25" x14ac:dyDescent="0.2">
      <c r="A45" s="92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4.25" x14ac:dyDescent="0.2">
      <c r="A46" s="92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4.25" x14ac:dyDescent="0.2">
      <c r="A47" s="92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0"/>
      <c r="O47" s="30"/>
    </row>
    <row r="48" spans="1:15" ht="14.25" x14ac:dyDescent="0.2">
      <c r="A48" s="92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0"/>
      <c r="O48" s="30"/>
    </row>
    <row r="49" spans="1:15" ht="14.25" x14ac:dyDescent="0.2">
      <c r="A49" s="92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0"/>
      <c r="O49" s="30"/>
    </row>
    <row r="50" spans="1:15" ht="14.25" x14ac:dyDescent="0.2">
      <c r="A50" s="92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0"/>
      <c r="O50" s="30"/>
    </row>
    <row r="51" spans="1:15" ht="14.25" x14ac:dyDescent="0.2">
      <c r="A51" s="92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0"/>
      <c r="O51" s="30"/>
    </row>
    <row r="52" spans="1:15" ht="15" x14ac:dyDescent="0.2">
      <c r="A52" s="9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0"/>
      <c r="O52" s="30"/>
    </row>
    <row r="53" spans="1:15" ht="15" x14ac:dyDescent="0.2">
      <c r="A53" s="9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0"/>
      <c r="O53" s="30"/>
    </row>
    <row r="54" spans="1:15" ht="14.25" x14ac:dyDescent="0.2">
      <c r="A54" s="92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0"/>
      <c r="O54" s="30"/>
    </row>
    <row r="55" spans="1:15" ht="14.25" x14ac:dyDescent="0.2">
      <c r="A55" s="92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0"/>
      <c r="O55" s="30"/>
    </row>
    <row r="56" spans="1:15" ht="14.25" x14ac:dyDescent="0.2">
      <c r="A56" s="92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0"/>
      <c r="O56" s="30"/>
    </row>
    <row r="57" spans="1:15" s="125" customFormat="1" ht="14.25" x14ac:dyDescent="0.2">
      <c r="A57" s="30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124"/>
      <c r="O57" s="124"/>
    </row>
    <row r="58" spans="1:15" s="125" customFormat="1" ht="14.25" x14ac:dyDescent="0.2">
      <c r="A58" s="30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124"/>
      <c r="O58" s="124"/>
    </row>
    <row r="59" spans="1:15" s="125" customFormat="1" ht="14.25" x14ac:dyDescent="0.2">
      <c r="A59" s="30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124"/>
      <c r="O59" s="124"/>
    </row>
    <row r="60" spans="1:15" s="125" customFormat="1" ht="14.25" x14ac:dyDescent="0.2">
      <c r="A60" s="308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124"/>
      <c r="O60" s="124"/>
    </row>
    <row r="61" spans="1:15" ht="13.5" customHeight="1" x14ac:dyDescent="0.2">
      <c r="A61" s="308"/>
      <c r="B61" s="38"/>
      <c r="C61" s="39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0"/>
      <c r="O61" s="30"/>
    </row>
    <row r="62" spans="1:15" ht="14.25" x14ac:dyDescent="0.2">
      <c r="A62" s="308"/>
      <c r="B62" s="38"/>
      <c r="C62" s="39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0"/>
      <c r="O62" s="30"/>
    </row>
    <row r="63" spans="1:15" ht="14.25" x14ac:dyDescent="0.2">
      <c r="A63" s="92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0"/>
      <c r="O63" s="30"/>
    </row>
    <row r="64" spans="1:15" ht="15" x14ac:dyDescent="0.2">
      <c r="A64" s="93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5" s="125" customFormat="1" ht="15" x14ac:dyDescent="0.2">
      <c r="A65" s="129"/>
      <c r="B65" s="130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</row>
    <row r="66" spans="1:15" s="125" customFormat="1" ht="15" x14ac:dyDescent="0.2">
      <c r="A66" s="129"/>
      <c r="B66" s="132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</row>
    <row r="67" spans="1:15" s="125" customFormat="1" ht="15" x14ac:dyDescent="0.2">
      <c r="A67" s="129"/>
      <c r="B67" s="130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</row>
    <row r="68" spans="1:15" s="125" customFormat="1" ht="15" x14ac:dyDescent="0.2">
      <c r="A68" s="129"/>
      <c r="B68" s="132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</row>
    <row r="69" spans="1:15" s="125" customFormat="1" ht="15" x14ac:dyDescent="0.2">
      <c r="A69" s="123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</row>
    <row r="70" spans="1:15" s="125" customFormat="1" ht="14.25" x14ac:dyDescent="0.2">
      <c r="A70" s="126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</row>
    <row r="71" spans="1:15" ht="14.25" x14ac:dyDescent="0.2">
      <c r="A71" s="94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1:15" ht="15" x14ac:dyDescent="0.2">
      <c r="A72" s="93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5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1:15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spans="1:15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1:15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1:15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1:15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1:15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</row>
    <row r="80" spans="1:15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15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1:15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1:15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</row>
    <row r="84" spans="1:15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1:15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1:15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</row>
    <row r="87" spans="1:15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8" spans="1:15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</row>
    <row r="89" spans="1:15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1:15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1:15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1:15" x14ac:dyDescent="0.2">
      <c r="A92" s="30"/>
      <c r="B92" s="30"/>
      <c r="C92" s="30"/>
      <c r="E92" s="30"/>
      <c r="F92" s="30"/>
      <c r="H92" s="30"/>
      <c r="I92" s="30"/>
      <c r="J92" s="30"/>
      <c r="L92" s="30"/>
      <c r="M92" s="30"/>
      <c r="N92" s="30"/>
      <c r="O92" s="30"/>
    </row>
    <row r="93" spans="1:15" x14ac:dyDescent="0.2">
      <c r="A93" s="30"/>
      <c r="B93" s="30"/>
      <c r="C93" s="30"/>
      <c r="E93" s="30"/>
      <c r="F93" s="30"/>
      <c r="G93" s="30"/>
      <c r="H93" s="30"/>
      <c r="I93" s="30"/>
      <c r="J93" s="30"/>
      <c r="L93" s="30"/>
      <c r="M93" s="30"/>
      <c r="N93" s="30"/>
      <c r="O93" s="30"/>
    </row>
    <row r="94" spans="1:15" x14ac:dyDescent="0.2">
      <c r="A94" s="30"/>
      <c r="B94" s="30"/>
      <c r="C94" s="30"/>
      <c r="E94" s="30"/>
      <c r="F94" s="30"/>
      <c r="G94" s="30"/>
      <c r="I94" s="30"/>
      <c r="J94" s="30"/>
      <c r="L94" s="30"/>
      <c r="M94" s="30"/>
      <c r="N94" s="30"/>
      <c r="O94" s="30"/>
    </row>
    <row r="95" spans="1:15" x14ac:dyDescent="0.2">
      <c r="A95" s="30"/>
      <c r="B95" s="30"/>
      <c r="C95" s="30"/>
      <c r="E95" s="30"/>
      <c r="G95" s="30"/>
      <c r="H95" s="30"/>
      <c r="I95" s="30"/>
      <c r="J95" s="30"/>
      <c r="K95" s="30"/>
      <c r="L95" s="30"/>
      <c r="M95" s="30"/>
      <c r="N95" s="30"/>
      <c r="O95" s="30"/>
    </row>
    <row r="96" spans="1:15" x14ac:dyDescent="0.2">
      <c r="A96" s="30"/>
      <c r="B96" s="30"/>
      <c r="C96" s="30"/>
      <c r="E96" s="30"/>
      <c r="G96" s="30"/>
      <c r="H96" s="30"/>
      <c r="I96" s="30"/>
      <c r="J96" s="30"/>
      <c r="K96" s="30"/>
      <c r="L96" s="30"/>
      <c r="M96" s="30"/>
      <c r="N96" s="30"/>
      <c r="O96" s="30"/>
    </row>
    <row r="97" spans="1:15" x14ac:dyDescent="0.2">
      <c r="A97" s="30"/>
      <c r="B97" s="30"/>
      <c r="C97" s="30"/>
      <c r="E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1:15" x14ac:dyDescent="0.2">
      <c r="A98" s="30"/>
      <c r="B98" s="30"/>
      <c r="C98" s="30"/>
      <c r="D98" s="309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1:15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1" spans="1:15" x14ac:dyDescent="0.2">
      <c r="D101" s="133"/>
    </row>
  </sheetData>
  <mergeCells count="3">
    <mergeCell ref="B4:E4"/>
    <mergeCell ref="F4:J4"/>
    <mergeCell ref="D3:E3"/>
  </mergeCells>
  <phoneticPr fontId="1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59" orientation="landscape" r:id="rId1"/>
  <headerFooter alignWithMargins="0">
    <oddHeader>&amp;C&amp;"Arial,Bold"Budget 2017/2018</oddHeader>
    <oddFooter>&amp;L&amp;9Page &amp;Pof &amp;N&amp;C&amp;9NPC - Account 2017/2018&amp;R&amp;9&amp;D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opLeftCell="A15" zoomScaleNormal="100" workbookViewId="0">
      <selection activeCell="G5" sqref="G5"/>
    </sheetView>
  </sheetViews>
  <sheetFormatPr defaultRowHeight="12.75" x14ac:dyDescent="0.2"/>
  <cols>
    <col min="1" max="1" width="11.28515625" style="225" customWidth="1"/>
    <col min="2" max="2" width="40.140625" style="225" customWidth="1"/>
    <col min="3" max="3" width="17.140625" style="225" customWidth="1"/>
    <col min="4" max="4" width="14.5703125" style="225" customWidth="1"/>
    <col min="5" max="5" width="15.28515625" style="225" customWidth="1"/>
    <col min="6" max="6" width="15.5703125" style="225" customWidth="1"/>
    <col min="7" max="7" width="39.42578125" style="209" customWidth="1"/>
    <col min="8" max="8" width="12" style="209" customWidth="1"/>
    <col min="9" max="257" width="9.140625" style="209"/>
    <col min="258" max="258" width="11.28515625" style="209" customWidth="1"/>
    <col min="259" max="259" width="40.140625" style="209" customWidth="1"/>
    <col min="260" max="260" width="17.140625" style="209" customWidth="1"/>
    <col min="261" max="261" width="14.5703125" style="209" customWidth="1"/>
    <col min="262" max="262" width="15.5703125" style="209" customWidth="1"/>
    <col min="263" max="263" width="39.28515625" style="209" customWidth="1"/>
    <col min="264" max="264" width="12" style="209" customWidth="1"/>
    <col min="265" max="513" width="9.140625" style="209"/>
    <col min="514" max="514" width="11.28515625" style="209" customWidth="1"/>
    <col min="515" max="515" width="40.140625" style="209" customWidth="1"/>
    <col min="516" max="516" width="17.140625" style="209" customWidth="1"/>
    <col min="517" max="517" width="14.5703125" style="209" customWidth="1"/>
    <col min="518" max="518" width="15.5703125" style="209" customWidth="1"/>
    <col min="519" max="519" width="39.28515625" style="209" customWidth="1"/>
    <col min="520" max="520" width="12" style="209" customWidth="1"/>
    <col min="521" max="769" width="9.140625" style="209"/>
    <col min="770" max="770" width="11.28515625" style="209" customWidth="1"/>
    <col min="771" max="771" width="40.140625" style="209" customWidth="1"/>
    <col min="772" max="772" width="17.140625" style="209" customWidth="1"/>
    <col min="773" max="773" width="14.5703125" style="209" customWidth="1"/>
    <col min="774" max="774" width="15.5703125" style="209" customWidth="1"/>
    <col min="775" max="775" width="39.28515625" style="209" customWidth="1"/>
    <col min="776" max="776" width="12" style="209" customWidth="1"/>
    <col min="777" max="1025" width="9.140625" style="209"/>
    <col min="1026" max="1026" width="11.28515625" style="209" customWidth="1"/>
    <col min="1027" max="1027" width="40.140625" style="209" customWidth="1"/>
    <col min="1028" max="1028" width="17.140625" style="209" customWidth="1"/>
    <col min="1029" max="1029" width="14.5703125" style="209" customWidth="1"/>
    <col min="1030" max="1030" width="15.5703125" style="209" customWidth="1"/>
    <col min="1031" max="1031" width="39.28515625" style="209" customWidth="1"/>
    <col min="1032" max="1032" width="12" style="209" customWidth="1"/>
    <col min="1033" max="1281" width="9.140625" style="209"/>
    <col min="1282" max="1282" width="11.28515625" style="209" customWidth="1"/>
    <col min="1283" max="1283" width="40.140625" style="209" customWidth="1"/>
    <col min="1284" max="1284" width="17.140625" style="209" customWidth="1"/>
    <col min="1285" max="1285" width="14.5703125" style="209" customWidth="1"/>
    <col min="1286" max="1286" width="15.5703125" style="209" customWidth="1"/>
    <col min="1287" max="1287" width="39.28515625" style="209" customWidth="1"/>
    <col min="1288" max="1288" width="12" style="209" customWidth="1"/>
    <col min="1289" max="1537" width="9.140625" style="209"/>
    <col min="1538" max="1538" width="11.28515625" style="209" customWidth="1"/>
    <col min="1539" max="1539" width="40.140625" style="209" customWidth="1"/>
    <col min="1540" max="1540" width="17.140625" style="209" customWidth="1"/>
    <col min="1541" max="1541" width="14.5703125" style="209" customWidth="1"/>
    <col min="1542" max="1542" width="15.5703125" style="209" customWidth="1"/>
    <col min="1543" max="1543" width="39.28515625" style="209" customWidth="1"/>
    <col min="1544" max="1544" width="12" style="209" customWidth="1"/>
    <col min="1545" max="1793" width="9.140625" style="209"/>
    <col min="1794" max="1794" width="11.28515625" style="209" customWidth="1"/>
    <col min="1795" max="1795" width="40.140625" style="209" customWidth="1"/>
    <col min="1796" max="1796" width="17.140625" style="209" customWidth="1"/>
    <col min="1797" max="1797" width="14.5703125" style="209" customWidth="1"/>
    <col min="1798" max="1798" width="15.5703125" style="209" customWidth="1"/>
    <col min="1799" max="1799" width="39.28515625" style="209" customWidth="1"/>
    <col min="1800" max="1800" width="12" style="209" customWidth="1"/>
    <col min="1801" max="2049" width="9.140625" style="209"/>
    <col min="2050" max="2050" width="11.28515625" style="209" customWidth="1"/>
    <col min="2051" max="2051" width="40.140625" style="209" customWidth="1"/>
    <col min="2052" max="2052" width="17.140625" style="209" customWidth="1"/>
    <col min="2053" max="2053" width="14.5703125" style="209" customWidth="1"/>
    <col min="2054" max="2054" width="15.5703125" style="209" customWidth="1"/>
    <col min="2055" max="2055" width="39.28515625" style="209" customWidth="1"/>
    <col min="2056" max="2056" width="12" style="209" customWidth="1"/>
    <col min="2057" max="2305" width="9.140625" style="209"/>
    <col min="2306" max="2306" width="11.28515625" style="209" customWidth="1"/>
    <col min="2307" max="2307" width="40.140625" style="209" customWidth="1"/>
    <col min="2308" max="2308" width="17.140625" style="209" customWidth="1"/>
    <col min="2309" max="2309" width="14.5703125" style="209" customWidth="1"/>
    <col min="2310" max="2310" width="15.5703125" style="209" customWidth="1"/>
    <col min="2311" max="2311" width="39.28515625" style="209" customWidth="1"/>
    <col min="2312" max="2312" width="12" style="209" customWidth="1"/>
    <col min="2313" max="2561" width="9.140625" style="209"/>
    <col min="2562" max="2562" width="11.28515625" style="209" customWidth="1"/>
    <col min="2563" max="2563" width="40.140625" style="209" customWidth="1"/>
    <col min="2564" max="2564" width="17.140625" style="209" customWidth="1"/>
    <col min="2565" max="2565" width="14.5703125" style="209" customWidth="1"/>
    <col min="2566" max="2566" width="15.5703125" style="209" customWidth="1"/>
    <col min="2567" max="2567" width="39.28515625" style="209" customWidth="1"/>
    <col min="2568" max="2568" width="12" style="209" customWidth="1"/>
    <col min="2569" max="2817" width="9.140625" style="209"/>
    <col min="2818" max="2818" width="11.28515625" style="209" customWidth="1"/>
    <col min="2819" max="2819" width="40.140625" style="209" customWidth="1"/>
    <col min="2820" max="2820" width="17.140625" style="209" customWidth="1"/>
    <col min="2821" max="2821" width="14.5703125" style="209" customWidth="1"/>
    <col min="2822" max="2822" width="15.5703125" style="209" customWidth="1"/>
    <col min="2823" max="2823" width="39.28515625" style="209" customWidth="1"/>
    <col min="2824" max="2824" width="12" style="209" customWidth="1"/>
    <col min="2825" max="3073" width="9.140625" style="209"/>
    <col min="3074" max="3074" width="11.28515625" style="209" customWidth="1"/>
    <col min="3075" max="3075" width="40.140625" style="209" customWidth="1"/>
    <col min="3076" max="3076" width="17.140625" style="209" customWidth="1"/>
    <col min="3077" max="3077" width="14.5703125" style="209" customWidth="1"/>
    <col min="3078" max="3078" width="15.5703125" style="209" customWidth="1"/>
    <col min="3079" max="3079" width="39.28515625" style="209" customWidth="1"/>
    <col min="3080" max="3080" width="12" style="209" customWidth="1"/>
    <col min="3081" max="3329" width="9.140625" style="209"/>
    <col min="3330" max="3330" width="11.28515625" style="209" customWidth="1"/>
    <col min="3331" max="3331" width="40.140625" style="209" customWidth="1"/>
    <col min="3332" max="3332" width="17.140625" style="209" customWidth="1"/>
    <col min="3333" max="3333" width="14.5703125" style="209" customWidth="1"/>
    <col min="3334" max="3334" width="15.5703125" style="209" customWidth="1"/>
    <col min="3335" max="3335" width="39.28515625" style="209" customWidth="1"/>
    <col min="3336" max="3336" width="12" style="209" customWidth="1"/>
    <col min="3337" max="3585" width="9.140625" style="209"/>
    <col min="3586" max="3586" width="11.28515625" style="209" customWidth="1"/>
    <col min="3587" max="3587" width="40.140625" style="209" customWidth="1"/>
    <col min="3588" max="3588" width="17.140625" style="209" customWidth="1"/>
    <col min="3589" max="3589" width="14.5703125" style="209" customWidth="1"/>
    <col min="3590" max="3590" width="15.5703125" style="209" customWidth="1"/>
    <col min="3591" max="3591" width="39.28515625" style="209" customWidth="1"/>
    <col min="3592" max="3592" width="12" style="209" customWidth="1"/>
    <col min="3593" max="3841" width="9.140625" style="209"/>
    <col min="3842" max="3842" width="11.28515625" style="209" customWidth="1"/>
    <col min="3843" max="3843" width="40.140625" style="209" customWidth="1"/>
    <col min="3844" max="3844" width="17.140625" style="209" customWidth="1"/>
    <col min="3845" max="3845" width="14.5703125" style="209" customWidth="1"/>
    <col min="3846" max="3846" width="15.5703125" style="209" customWidth="1"/>
    <col min="3847" max="3847" width="39.28515625" style="209" customWidth="1"/>
    <col min="3848" max="3848" width="12" style="209" customWidth="1"/>
    <col min="3849" max="4097" width="9.140625" style="209"/>
    <col min="4098" max="4098" width="11.28515625" style="209" customWidth="1"/>
    <col min="4099" max="4099" width="40.140625" style="209" customWidth="1"/>
    <col min="4100" max="4100" width="17.140625" style="209" customWidth="1"/>
    <col min="4101" max="4101" width="14.5703125" style="209" customWidth="1"/>
    <col min="4102" max="4102" width="15.5703125" style="209" customWidth="1"/>
    <col min="4103" max="4103" width="39.28515625" style="209" customWidth="1"/>
    <col min="4104" max="4104" width="12" style="209" customWidth="1"/>
    <col min="4105" max="4353" width="9.140625" style="209"/>
    <col min="4354" max="4354" width="11.28515625" style="209" customWidth="1"/>
    <col min="4355" max="4355" width="40.140625" style="209" customWidth="1"/>
    <col min="4356" max="4356" width="17.140625" style="209" customWidth="1"/>
    <col min="4357" max="4357" width="14.5703125" style="209" customWidth="1"/>
    <col min="4358" max="4358" width="15.5703125" style="209" customWidth="1"/>
    <col min="4359" max="4359" width="39.28515625" style="209" customWidth="1"/>
    <col min="4360" max="4360" width="12" style="209" customWidth="1"/>
    <col min="4361" max="4609" width="9.140625" style="209"/>
    <col min="4610" max="4610" width="11.28515625" style="209" customWidth="1"/>
    <col min="4611" max="4611" width="40.140625" style="209" customWidth="1"/>
    <col min="4612" max="4612" width="17.140625" style="209" customWidth="1"/>
    <col min="4613" max="4613" width="14.5703125" style="209" customWidth="1"/>
    <col min="4614" max="4614" width="15.5703125" style="209" customWidth="1"/>
    <col min="4615" max="4615" width="39.28515625" style="209" customWidth="1"/>
    <col min="4616" max="4616" width="12" style="209" customWidth="1"/>
    <col min="4617" max="4865" width="9.140625" style="209"/>
    <col min="4866" max="4866" width="11.28515625" style="209" customWidth="1"/>
    <col min="4867" max="4867" width="40.140625" style="209" customWidth="1"/>
    <col min="4868" max="4868" width="17.140625" style="209" customWidth="1"/>
    <col min="4869" max="4869" width="14.5703125" style="209" customWidth="1"/>
    <col min="4870" max="4870" width="15.5703125" style="209" customWidth="1"/>
    <col min="4871" max="4871" width="39.28515625" style="209" customWidth="1"/>
    <col min="4872" max="4872" width="12" style="209" customWidth="1"/>
    <col min="4873" max="5121" width="9.140625" style="209"/>
    <col min="5122" max="5122" width="11.28515625" style="209" customWidth="1"/>
    <col min="5123" max="5123" width="40.140625" style="209" customWidth="1"/>
    <col min="5124" max="5124" width="17.140625" style="209" customWidth="1"/>
    <col min="5125" max="5125" width="14.5703125" style="209" customWidth="1"/>
    <col min="5126" max="5126" width="15.5703125" style="209" customWidth="1"/>
    <col min="5127" max="5127" width="39.28515625" style="209" customWidth="1"/>
    <col min="5128" max="5128" width="12" style="209" customWidth="1"/>
    <col min="5129" max="5377" width="9.140625" style="209"/>
    <col min="5378" max="5378" width="11.28515625" style="209" customWidth="1"/>
    <col min="5379" max="5379" width="40.140625" style="209" customWidth="1"/>
    <col min="5380" max="5380" width="17.140625" style="209" customWidth="1"/>
    <col min="5381" max="5381" width="14.5703125" style="209" customWidth="1"/>
    <col min="5382" max="5382" width="15.5703125" style="209" customWidth="1"/>
    <col min="5383" max="5383" width="39.28515625" style="209" customWidth="1"/>
    <col min="5384" max="5384" width="12" style="209" customWidth="1"/>
    <col min="5385" max="5633" width="9.140625" style="209"/>
    <col min="5634" max="5634" width="11.28515625" style="209" customWidth="1"/>
    <col min="5635" max="5635" width="40.140625" style="209" customWidth="1"/>
    <col min="5636" max="5636" width="17.140625" style="209" customWidth="1"/>
    <col min="5637" max="5637" width="14.5703125" style="209" customWidth="1"/>
    <col min="5638" max="5638" width="15.5703125" style="209" customWidth="1"/>
    <col min="5639" max="5639" width="39.28515625" style="209" customWidth="1"/>
    <col min="5640" max="5640" width="12" style="209" customWidth="1"/>
    <col min="5641" max="5889" width="9.140625" style="209"/>
    <col min="5890" max="5890" width="11.28515625" style="209" customWidth="1"/>
    <col min="5891" max="5891" width="40.140625" style="209" customWidth="1"/>
    <col min="5892" max="5892" width="17.140625" style="209" customWidth="1"/>
    <col min="5893" max="5893" width="14.5703125" style="209" customWidth="1"/>
    <col min="5894" max="5894" width="15.5703125" style="209" customWidth="1"/>
    <col min="5895" max="5895" width="39.28515625" style="209" customWidth="1"/>
    <col min="5896" max="5896" width="12" style="209" customWidth="1"/>
    <col min="5897" max="6145" width="9.140625" style="209"/>
    <col min="6146" max="6146" width="11.28515625" style="209" customWidth="1"/>
    <col min="6147" max="6147" width="40.140625" style="209" customWidth="1"/>
    <col min="6148" max="6148" width="17.140625" style="209" customWidth="1"/>
    <col min="6149" max="6149" width="14.5703125" style="209" customWidth="1"/>
    <col min="6150" max="6150" width="15.5703125" style="209" customWidth="1"/>
    <col min="6151" max="6151" width="39.28515625" style="209" customWidth="1"/>
    <col min="6152" max="6152" width="12" style="209" customWidth="1"/>
    <col min="6153" max="6401" width="9.140625" style="209"/>
    <col min="6402" max="6402" width="11.28515625" style="209" customWidth="1"/>
    <col min="6403" max="6403" width="40.140625" style="209" customWidth="1"/>
    <col min="6404" max="6404" width="17.140625" style="209" customWidth="1"/>
    <col min="6405" max="6405" width="14.5703125" style="209" customWidth="1"/>
    <col min="6406" max="6406" width="15.5703125" style="209" customWidth="1"/>
    <col min="6407" max="6407" width="39.28515625" style="209" customWidth="1"/>
    <col min="6408" max="6408" width="12" style="209" customWidth="1"/>
    <col min="6409" max="6657" width="9.140625" style="209"/>
    <col min="6658" max="6658" width="11.28515625" style="209" customWidth="1"/>
    <col min="6659" max="6659" width="40.140625" style="209" customWidth="1"/>
    <col min="6660" max="6660" width="17.140625" style="209" customWidth="1"/>
    <col min="6661" max="6661" width="14.5703125" style="209" customWidth="1"/>
    <col min="6662" max="6662" width="15.5703125" style="209" customWidth="1"/>
    <col min="6663" max="6663" width="39.28515625" style="209" customWidth="1"/>
    <col min="6664" max="6664" width="12" style="209" customWidth="1"/>
    <col min="6665" max="6913" width="9.140625" style="209"/>
    <col min="6914" max="6914" width="11.28515625" style="209" customWidth="1"/>
    <col min="6915" max="6915" width="40.140625" style="209" customWidth="1"/>
    <col min="6916" max="6916" width="17.140625" style="209" customWidth="1"/>
    <col min="6917" max="6917" width="14.5703125" style="209" customWidth="1"/>
    <col min="6918" max="6918" width="15.5703125" style="209" customWidth="1"/>
    <col min="6919" max="6919" width="39.28515625" style="209" customWidth="1"/>
    <col min="6920" max="6920" width="12" style="209" customWidth="1"/>
    <col min="6921" max="7169" width="9.140625" style="209"/>
    <col min="7170" max="7170" width="11.28515625" style="209" customWidth="1"/>
    <col min="7171" max="7171" width="40.140625" style="209" customWidth="1"/>
    <col min="7172" max="7172" width="17.140625" style="209" customWidth="1"/>
    <col min="7173" max="7173" width="14.5703125" style="209" customWidth="1"/>
    <col min="7174" max="7174" width="15.5703125" style="209" customWidth="1"/>
    <col min="7175" max="7175" width="39.28515625" style="209" customWidth="1"/>
    <col min="7176" max="7176" width="12" style="209" customWidth="1"/>
    <col min="7177" max="7425" width="9.140625" style="209"/>
    <col min="7426" max="7426" width="11.28515625" style="209" customWidth="1"/>
    <col min="7427" max="7427" width="40.140625" style="209" customWidth="1"/>
    <col min="7428" max="7428" width="17.140625" style="209" customWidth="1"/>
    <col min="7429" max="7429" width="14.5703125" style="209" customWidth="1"/>
    <col min="7430" max="7430" width="15.5703125" style="209" customWidth="1"/>
    <col min="7431" max="7431" width="39.28515625" style="209" customWidth="1"/>
    <col min="7432" max="7432" width="12" style="209" customWidth="1"/>
    <col min="7433" max="7681" width="9.140625" style="209"/>
    <col min="7682" max="7682" width="11.28515625" style="209" customWidth="1"/>
    <col min="7683" max="7683" width="40.140625" style="209" customWidth="1"/>
    <col min="7684" max="7684" width="17.140625" style="209" customWidth="1"/>
    <col min="7685" max="7685" width="14.5703125" style="209" customWidth="1"/>
    <col min="7686" max="7686" width="15.5703125" style="209" customWidth="1"/>
    <col min="7687" max="7687" width="39.28515625" style="209" customWidth="1"/>
    <col min="7688" max="7688" width="12" style="209" customWidth="1"/>
    <col min="7689" max="7937" width="9.140625" style="209"/>
    <col min="7938" max="7938" width="11.28515625" style="209" customWidth="1"/>
    <col min="7939" max="7939" width="40.140625" style="209" customWidth="1"/>
    <col min="7940" max="7940" width="17.140625" style="209" customWidth="1"/>
    <col min="7941" max="7941" width="14.5703125" style="209" customWidth="1"/>
    <col min="7942" max="7942" width="15.5703125" style="209" customWidth="1"/>
    <col min="7943" max="7943" width="39.28515625" style="209" customWidth="1"/>
    <col min="7944" max="7944" width="12" style="209" customWidth="1"/>
    <col min="7945" max="8193" width="9.140625" style="209"/>
    <col min="8194" max="8194" width="11.28515625" style="209" customWidth="1"/>
    <col min="8195" max="8195" width="40.140625" style="209" customWidth="1"/>
    <col min="8196" max="8196" width="17.140625" style="209" customWidth="1"/>
    <col min="8197" max="8197" width="14.5703125" style="209" customWidth="1"/>
    <col min="8198" max="8198" width="15.5703125" style="209" customWidth="1"/>
    <col min="8199" max="8199" width="39.28515625" style="209" customWidth="1"/>
    <col min="8200" max="8200" width="12" style="209" customWidth="1"/>
    <col min="8201" max="8449" width="9.140625" style="209"/>
    <col min="8450" max="8450" width="11.28515625" style="209" customWidth="1"/>
    <col min="8451" max="8451" width="40.140625" style="209" customWidth="1"/>
    <col min="8452" max="8452" width="17.140625" style="209" customWidth="1"/>
    <col min="8453" max="8453" width="14.5703125" style="209" customWidth="1"/>
    <col min="8454" max="8454" width="15.5703125" style="209" customWidth="1"/>
    <col min="8455" max="8455" width="39.28515625" style="209" customWidth="1"/>
    <col min="8456" max="8456" width="12" style="209" customWidth="1"/>
    <col min="8457" max="8705" width="9.140625" style="209"/>
    <col min="8706" max="8706" width="11.28515625" style="209" customWidth="1"/>
    <col min="8707" max="8707" width="40.140625" style="209" customWidth="1"/>
    <col min="8708" max="8708" width="17.140625" style="209" customWidth="1"/>
    <col min="8709" max="8709" width="14.5703125" style="209" customWidth="1"/>
    <col min="8710" max="8710" width="15.5703125" style="209" customWidth="1"/>
    <col min="8711" max="8711" width="39.28515625" style="209" customWidth="1"/>
    <col min="8712" max="8712" width="12" style="209" customWidth="1"/>
    <col min="8713" max="8961" width="9.140625" style="209"/>
    <col min="8962" max="8962" width="11.28515625" style="209" customWidth="1"/>
    <col min="8963" max="8963" width="40.140625" style="209" customWidth="1"/>
    <col min="8964" max="8964" width="17.140625" style="209" customWidth="1"/>
    <col min="8965" max="8965" width="14.5703125" style="209" customWidth="1"/>
    <col min="8966" max="8966" width="15.5703125" style="209" customWidth="1"/>
    <col min="8967" max="8967" width="39.28515625" style="209" customWidth="1"/>
    <col min="8968" max="8968" width="12" style="209" customWidth="1"/>
    <col min="8969" max="9217" width="9.140625" style="209"/>
    <col min="9218" max="9218" width="11.28515625" style="209" customWidth="1"/>
    <col min="9219" max="9219" width="40.140625" style="209" customWidth="1"/>
    <col min="9220" max="9220" width="17.140625" style="209" customWidth="1"/>
    <col min="9221" max="9221" width="14.5703125" style="209" customWidth="1"/>
    <col min="9222" max="9222" width="15.5703125" style="209" customWidth="1"/>
    <col min="9223" max="9223" width="39.28515625" style="209" customWidth="1"/>
    <col min="9224" max="9224" width="12" style="209" customWidth="1"/>
    <col min="9225" max="9473" width="9.140625" style="209"/>
    <col min="9474" max="9474" width="11.28515625" style="209" customWidth="1"/>
    <col min="9475" max="9475" width="40.140625" style="209" customWidth="1"/>
    <col min="9476" max="9476" width="17.140625" style="209" customWidth="1"/>
    <col min="9477" max="9477" width="14.5703125" style="209" customWidth="1"/>
    <col min="9478" max="9478" width="15.5703125" style="209" customWidth="1"/>
    <col min="9479" max="9479" width="39.28515625" style="209" customWidth="1"/>
    <col min="9480" max="9480" width="12" style="209" customWidth="1"/>
    <col min="9481" max="9729" width="9.140625" style="209"/>
    <col min="9730" max="9730" width="11.28515625" style="209" customWidth="1"/>
    <col min="9731" max="9731" width="40.140625" style="209" customWidth="1"/>
    <col min="9732" max="9732" width="17.140625" style="209" customWidth="1"/>
    <col min="9733" max="9733" width="14.5703125" style="209" customWidth="1"/>
    <col min="9734" max="9734" width="15.5703125" style="209" customWidth="1"/>
    <col min="9735" max="9735" width="39.28515625" style="209" customWidth="1"/>
    <col min="9736" max="9736" width="12" style="209" customWidth="1"/>
    <col min="9737" max="9985" width="9.140625" style="209"/>
    <col min="9986" max="9986" width="11.28515625" style="209" customWidth="1"/>
    <col min="9987" max="9987" width="40.140625" style="209" customWidth="1"/>
    <col min="9988" max="9988" width="17.140625" style="209" customWidth="1"/>
    <col min="9989" max="9989" width="14.5703125" style="209" customWidth="1"/>
    <col min="9990" max="9990" width="15.5703125" style="209" customWidth="1"/>
    <col min="9991" max="9991" width="39.28515625" style="209" customWidth="1"/>
    <col min="9992" max="9992" width="12" style="209" customWidth="1"/>
    <col min="9993" max="10241" width="9.140625" style="209"/>
    <col min="10242" max="10242" width="11.28515625" style="209" customWidth="1"/>
    <col min="10243" max="10243" width="40.140625" style="209" customWidth="1"/>
    <col min="10244" max="10244" width="17.140625" style="209" customWidth="1"/>
    <col min="10245" max="10245" width="14.5703125" style="209" customWidth="1"/>
    <col min="10246" max="10246" width="15.5703125" style="209" customWidth="1"/>
    <col min="10247" max="10247" width="39.28515625" style="209" customWidth="1"/>
    <col min="10248" max="10248" width="12" style="209" customWidth="1"/>
    <col min="10249" max="10497" width="9.140625" style="209"/>
    <col min="10498" max="10498" width="11.28515625" style="209" customWidth="1"/>
    <col min="10499" max="10499" width="40.140625" style="209" customWidth="1"/>
    <col min="10500" max="10500" width="17.140625" style="209" customWidth="1"/>
    <col min="10501" max="10501" width="14.5703125" style="209" customWidth="1"/>
    <col min="10502" max="10502" width="15.5703125" style="209" customWidth="1"/>
    <col min="10503" max="10503" width="39.28515625" style="209" customWidth="1"/>
    <col min="10504" max="10504" width="12" style="209" customWidth="1"/>
    <col min="10505" max="10753" width="9.140625" style="209"/>
    <col min="10754" max="10754" width="11.28515625" style="209" customWidth="1"/>
    <col min="10755" max="10755" width="40.140625" style="209" customWidth="1"/>
    <col min="10756" max="10756" width="17.140625" style="209" customWidth="1"/>
    <col min="10757" max="10757" width="14.5703125" style="209" customWidth="1"/>
    <col min="10758" max="10758" width="15.5703125" style="209" customWidth="1"/>
    <col min="10759" max="10759" width="39.28515625" style="209" customWidth="1"/>
    <col min="10760" max="10760" width="12" style="209" customWidth="1"/>
    <col min="10761" max="11009" width="9.140625" style="209"/>
    <col min="11010" max="11010" width="11.28515625" style="209" customWidth="1"/>
    <col min="11011" max="11011" width="40.140625" style="209" customWidth="1"/>
    <col min="11012" max="11012" width="17.140625" style="209" customWidth="1"/>
    <col min="11013" max="11013" width="14.5703125" style="209" customWidth="1"/>
    <col min="11014" max="11014" width="15.5703125" style="209" customWidth="1"/>
    <col min="11015" max="11015" width="39.28515625" style="209" customWidth="1"/>
    <col min="11016" max="11016" width="12" style="209" customWidth="1"/>
    <col min="11017" max="11265" width="9.140625" style="209"/>
    <col min="11266" max="11266" width="11.28515625" style="209" customWidth="1"/>
    <col min="11267" max="11267" width="40.140625" style="209" customWidth="1"/>
    <col min="11268" max="11268" width="17.140625" style="209" customWidth="1"/>
    <col min="11269" max="11269" width="14.5703125" style="209" customWidth="1"/>
    <col min="11270" max="11270" width="15.5703125" style="209" customWidth="1"/>
    <col min="11271" max="11271" width="39.28515625" style="209" customWidth="1"/>
    <col min="11272" max="11272" width="12" style="209" customWidth="1"/>
    <col min="11273" max="11521" width="9.140625" style="209"/>
    <col min="11522" max="11522" width="11.28515625" style="209" customWidth="1"/>
    <col min="11523" max="11523" width="40.140625" style="209" customWidth="1"/>
    <col min="11524" max="11524" width="17.140625" style="209" customWidth="1"/>
    <col min="11525" max="11525" width="14.5703125" style="209" customWidth="1"/>
    <col min="11526" max="11526" width="15.5703125" style="209" customWidth="1"/>
    <col min="11527" max="11527" width="39.28515625" style="209" customWidth="1"/>
    <col min="11528" max="11528" width="12" style="209" customWidth="1"/>
    <col min="11529" max="11777" width="9.140625" style="209"/>
    <col min="11778" max="11778" width="11.28515625" style="209" customWidth="1"/>
    <col min="11779" max="11779" width="40.140625" style="209" customWidth="1"/>
    <col min="11780" max="11780" width="17.140625" style="209" customWidth="1"/>
    <col min="11781" max="11781" width="14.5703125" style="209" customWidth="1"/>
    <col min="11782" max="11782" width="15.5703125" style="209" customWidth="1"/>
    <col min="11783" max="11783" width="39.28515625" style="209" customWidth="1"/>
    <col min="11784" max="11784" width="12" style="209" customWidth="1"/>
    <col min="11785" max="12033" width="9.140625" style="209"/>
    <col min="12034" max="12034" width="11.28515625" style="209" customWidth="1"/>
    <col min="12035" max="12035" width="40.140625" style="209" customWidth="1"/>
    <col min="12036" max="12036" width="17.140625" style="209" customWidth="1"/>
    <col min="12037" max="12037" width="14.5703125" style="209" customWidth="1"/>
    <col min="12038" max="12038" width="15.5703125" style="209" customWidth="1"/>
    <col min="12039" max="12039" width="39.28515625" style="209" customWidth="1"/>
    <col min="12040" max="12040" width="12" style="209" customWidth="1"/>
    <col min="12041" max="12289" width="9.140625" style="209"/>
    <col min="12290" max="12290" width="11.28515625" style="209" customWidth="1"/>
    <col min="12291" max="12291" width="40.140625" style="209" customWidth="1"/>
    <col min="12292" max="12292" width="17.140625" style="209" customWidth="1"/>
    <col min="12293" max="12293" width="14.5703125" style="209" customWidth="1"/>
    <col min="12294" max="12294" width="15.5703125" style="209" customWidth="1"/>
    <col min="12295" max="12295" width="39.28515625" style="209" customWidth="1"/>
    <col min="12296" max="12296" width="12" style="209" customWidth="1"/>
    <col min="12297" max="12545" width="9.140625" style="209"/>
    <col min="12546" max="12546" width="11.28515625" style="209" customWidth="1"/>
    <col min="12547" max="12547" width="40.140625" style="209" customWidth="1"/>
    <col min="12548" max="12548" width="17.140625" style="209" customWidth="1"/>
    <col min="12549" max="12549" width="14.5703125" style="209" customWidth="1"/>
    <col min="12550" max="12550" width="15.5703125" style="209" customWidth="1"/>
    <col min="12551" max="12551" width="39.28515625" style="209" customWidth="1"/>
    <col min="12552" max="12552" width="12" style="209" customWidth="1"/>
    <col min="12553" max="12801" width="9.140625" style="209"/>
    <col min="12802" max="12802" width="11.28515625" style="209" customWidth="1"/>
    <col min="12803" max="12803" width="40.140625" style="209" customWidth="1"/>
    <col min="12804" max="12804" width="17.140625" style="209" customWidth="1"/>
    <col min="12805" max="12805" width="14.5703125" style="209" customWidth="1"/>
    <col min="12806" max="12806" width="15.5703125" style="209" customWidth="1"/>
    <col min="12807" max="12807" width="39.28515625" style="209" customWidth="1"/>
    <col min="12808" max="12808" width="12" style="209" customWidth="1"/>
    <col min="12809" max="13057" width="9.140625" style="209"/>
    <col min="13058" max="13058" width="11.28515625" style="209" customWidth="1"/>
    <col min="13059" max="13059" width="40.140625" style="209" customWidth="1"/>
    <col min="13060" max="13060" width="17.140625" style="209" customWidth="1"/>
    <col min="13061" max="13061" width="14.5703125" style="209" customWidth="1"/>
    <col min="13062" max="13062" width="15.5703125" style="209" customWidth="1"/>
    <col min="13063" max="13063" width="39.28515625" style="209" customWidth="1"/>
    <col min="13064" max="13064" width="12" style="209" customWidth="1"/>
    <col min="13065" max="13313" width="9.140625" style="209"/>
    <col min="13314" max="13314" width="11.28515625" style="209" customWidth="1"/>
    <col min="13315" max="13315" width="40.140625" style="209" customWidth="1"/>
    <col min="13316" max="13316" width="17.140625" style="209" customWidth="1"/>
    <col min="13317" max="13317" width="14.5703125" style="209" customWidth="1"/>
    <col min="13318" max="13318" width="15.5703125" style="209" customWidth="1"/>
    <col min="13319" max="13319" width="39.28515625" style="209" customWidth="1"/>
    <col min="13320" max="13320" width="12" style="209" customWidth="1"/>
    <col min="13321" max="13569" width="9.140625" style="209"/>
    <col min="13570" max="13570" width="11.28515625" style="209" customWidth="1"/>
    <col min="13571" max="13571" width="40.140625" style="209" customWidth="1"/>
    <col min="13572" max="13572" width="17.140625" style="209" customWidth="1"/>
    <col min="13573" max="13573" width="14.5703125" style="209" customWidth="1"/>
    <col min="13574" max="13574" width="15.5703125" style="209" customWidth="1"/>
    <col min="13575" max="13575" width="39.28515625" style="209" customWidth="1"/>
    <col min="13576" max="13576" width="12" style="209" customWidth="1"/>
    <col min="13577" max="13825" width="9.140625" style="209"/>
    <col min="13826" max="13826" width="11.28515625" style="209" customWidth="1"/>
    <col min="13827" max="13827" width="40.140625" style="209" customWidth="1"/>
    <col min="13828" max="13828" width="17.140625" style="209" customWidth="1"/>
    <col min="13829" max="13829" width="14.5703125" style="209" customWidth="1"/>
    <col min="13830" max="13830" width="15.5703125" style="209" customWidth="1"/>
    <col min="13831" max="13831" width="39.28515625" style="209" customWidth="1"/>
    <col min="13832" max="13832" width="12" style="209" customWidth="1"/>
    <col min="13833" max="14081" width="9.140625" style="209"/>
    <col min="14082" max="14082" width="11.28515625" style="209" customWidth="1"/>
    <col min="14083" max="14083" width="40.140625" style="209" customWidth="1"/>
    <col min="14084" max="14084" width="17.140625" style="209" customWidth="1"/>
    <col min="14085" max="14085" width="14.5703125" style="209" customWidth="1"/>
    <col min="14086" max="14086" width="15.5703125" style="209" customWidth="1"/>
    <col min="14087" max="14087" width="39.28515625" style="209" customWidth="1"/>
    <col min="14088" max="14088" width="12" style="209" customWidth="1"/>
    <col min="14089" max="14337" width="9.140625" style="209"/>
    <col min="14338" max="14338" width="11.28515625" style="209" customWidth="1"/>
    <col min="14339" max="14339" width="40.140625" style="209" customWidth="1"/>
    <col min="14340" max="14340" width="17.140625" style="209" customWidth="1"/>
    <col min="14341" max="14341" width="14.5703125" style="209" customWidth="1"/>
    <col min="14342" max="14342" width="15.5703125" style="209" customWidth="1"/>
    <col min="14343" max="14343" width="39.28515625" style="209" customWidth="1"/>
    <col min="14344" max="14344" width="12" style="209" customWidth="1"/>
    <col min="14345" max="14593" width="9.140625" style="209"/>
    <col min="14594" max="14594" width="11.28515625" style="209" customWidth="1"/>
    <col min="14595" max="14595" width="40.140625" style="209" customWidth="1"/>
    <col min="14596" max="14596" width="17.140625" style="209" customWidth="1"/>
    <col min="14597" max="14597" width="14.5703125" style="209" customWidth="1"/>
    <col min="14598" max="14598" width="15.5703125" style="209" customWidth="1"/>
    <col min="14599" max="14599" width="39.28515625" style="209" customWidth="1"/>
    <col min="14600" max="14600" width="12" style="209" customWidth="1"/>
    <col min="14601" max="14849" width="9.140625" style="209"/>
    <col min="14850" max="14850" width="11.28515625" style="209" customWidth="1"/>
    <col min="14851" max="14851" width="40.140625" style="209" customWidth="1"/>
    <col min="14852" max="14852" width="17.140625" style="209" customWidth="1"/>
    <col min="14853" max="14853" width="14.5703125" style="209" customWidth="1"/>
    <col min="14854" max="14854" width="15.5703125" style="209" customWidth="1"/>
    <col min="14855" max="14855" width="39.28515625" style="209" customWidth="1"/>
    <col min="14856" max="14856" width="12" style="209" customWidth="1"/>
    <col min="14857" max="15105" width="9.140625" style="209"/>
    <col min="15106" max="15106" width="11.28515625" style="209" customWidth="1"/>
    <col min="15107" max="15107" width="40.140625" style="209" customWidth="1"/>
    <col min="15108" max="15108" width="17.140625" style="209" customWidth="1"/>
    <col min="15109" max="15109" width="14.5703125" style="209" customWidth="1"/>
    <col min="15110" max="15110" width="15.5703125" style="209" customWidth="1"/>
    <col min="15111" max="15111" width="39.28515625" style="209" customWidth="1"/>
    <col min="15112" max="15112" width="12" style="209" customWidth="1"/>
    <col min="15113" max="15361" width="9.140625" style="209"/>
    <col min="15362" max="15362" width="11.28515625" style="209" customWidth="1"/>
    <col min="15363" max="15363" width="40.140625" style="209" customWidth="1"/>
    <col min="15364" max="15364" width="17.140625" style="209" customWidth="1"/>
    <col min="15365" max="15365" width="14.5703125" style="209" customWidth="1"/>
    <col min="15366" max="15366" width="15.5703125" style="209" customWidth="1"/>
    <col min="15367" max="15367" width="39.28515625" style="209" customWidth="1"/>
    <col min="15368" max="15368" width="12" style="209" customWidth="1"/>
    <col min="15369" max="15617" width="9.140625" style="209"/>
    <col min="15618" max="15618" width="11.28515625" style="209" customWidth="1"/>
    <col min="15619" max="15619" width="40.140625" style="209" customWidth="1"/>
    <col min="15620" max="15620" width="17.140625" style="209" customWidth="1"/>
    <col min="15621" max="15621" width="14.5703125" style="209" customWidth="1"/>
    <col min="15622" max="15622" width="15.5703125" style="209" customWidth="1"/>
    <col min="15623" max="15623" width="39.28515625" style="209" customWidth="1"/>
    <col min="15624" max="15624" width="12" style="209" customWidth="1"/>
    <col min="15625" max="15873" width="9.140625" style="209"/>
    <col min="15874" max="15874" width="11.28515625" style="209" customWidth="1"/>
    <col min="15875" max="15875" width="40.140625" style="209" customWidth="1"/>
    <col min="15876" max="15876" width="17.140625" style="209" customWidth="1"/>
    <col min="15877" max="15877" width="14.5703125" style="209" customWidth="1"/>
    <col min="15878" max="15878" width="15.5703125" style="209" customWidth="1"/>
    <col min="15879" max="15879" width="39.28515625" style="209" customWidth="1"/>
    <col min="15880" max="15880" width="12" style="209" customWidth="1"/>
    <col min="15881" max="16129" width="9.140625" style="209"/>
    <col min="16130" max="16130" width="11.28515625" style="209" customWidth="1"/>
    <col min="16131" max="16131" width="40.140625" style="209" customWidth="1"/>
    <col min="16132" max="16132" width="17.140625" style="209" customWidth="1"/>
    <col min="16133" max="16133" width="14.5703125" style="209" customWidth="1"/>
    <col min="16134" max="16134" width="15.5703125" style="209" customWidth="1"/>
    <col min="16135" max="16135" width="39.28515625" style="209" customWidth="1"/>
    <col min="16136" max="16136" width="12" style="209" customWidth="1"/>
    <col min="16137" max="16384" width="9.140625" style="209"/>
  </cols>
  <sheetData>
    <row r="1" spans="1:16" s="352" customFormat="1" ht="22.5" customHeight="1" x14ac:dyDescent="0.2">
      <c r="A1" s="353" t="s">
        <v>51</v>
      </c>
      <c r="B1" s="353" t="s">
        <v>52</v>
      </c>
      <c r="C1" s="353" t="s">
        <v>53</v>
      </c>
      <c r="D1" s="353" t="s">
        <v>166</v>
      </c>
      <c r="E1" s="353" t="s">
        <v>159</v>
      </c>
      <c r="F1" s="353" t="s">
        <v>261</v>
      </c>
      <c r="G1" s="353" t="s">
        <v>54</v>
      </c>
      <c r="H1" s="319"/>
      <c r="I1" s="319"/>
      <c r="J1" s="319"/>
      <c r="K1" s="319"/>
      <c r="L1" s="319"/>
      <c r="M1" s="319"/>
      <c r="N1" s="319"/>
      <c r="O1" s="319"/>
      <c r="P1" s="319"/>
    </row>
    <row r="2" spans="1:16" s="329" customFormat="1" ht="31.5" customHeight="1" x14ac:dyDescent="0.2">
      <c r="A2" s="351">
        <v>1</v>
      </c>
      <c r="B2" s="324" t="s">
        <v>150</v>
      </c>
      <c r="C2" s="346">
        <v>37050</v>
      </c>
      <c r="D2" s="324" t="s">
        <v>72</v>
      </c>
      <c r="E2" s="332">
        <v>37543</v>
      </c>
      <c r="F2" s="332">
        <v>37543</v>
      </c>
      <c r="G2" s="324" t="s">
        <v>87</v>
      </c>
    </row>
    <row r="3" spans="1:16" s="233" customFormat="1" ht="20.100000000000001" customHeight="1" x14ac:dyDescent="0.2">
      <c r="A3" s="254">
        <v>2</v>
      </c>
      <c r="B3" s="233" t="s">
        <v>88</v>
      </c>
      <c r="C3" s="233" t="s">
        <v>55</v>
      </c>
      <c r="D3" s="324" t="s">
        <v>72</v>
      </c>
      <c r="E3" s="327">
        <v>10925</v>
      </c>
      <c r="F3" s="327">
        <v>10925</v>
      </c>
      <c r="G3" s="233" t="s">
        <v>133</v>
      </c>
    </row>
    <row r="4" spans="1:16" s="233" customFormat="1" ht="18.75" customHeight="1" x14ac:dyDescent="0.2">
      <c r="A4" s="254">
        <v>3</v>
      </c>
      <c r="B4" s="233" t="s">
        <v>89</v>
      </c>
      <c r="C4" s="233" t="s">
        <v>55</v>
      </c>
      <c r="D4" s="324" t="s">
        <v>72</v>
      </c>
      <c r="E4" s="327">
        <v>6120</v>
      </c>
      <c r="F4" s="327">
        <v>6120</v>
      </c>
    </row>
    <row r="5" spans="1:16" s="233" customFormat="1" ht="27" customHeight="1" x14ac:dyDescent="0.2">
      <c r="A5" s="254">
        <v>4</v>
      </c>
      <c r="B5" s="233" t="s">
        <v>291</v>
      </c>
      <c r="C5" s="233" t="s">
        <v>264</v>
      </c>
      <c r="D5" s="324" t="s">
        <v>72</v>
      </c>
      <c r="E5" s="355" t="s">
        <v>268</v>
      </c>
      <c r="F5" s="332">
        <v>12000</v>
      </c>
      <c r="G5" s="324" t="s">
        <v>290</v>
      </c>
    </row>
    <row r="6" spans="1:16" s="233" customFormat="1" ht="20.100000000000001" customHeight="1" x14ac:dyDescent="0.2">
      <c r="A6" s="381" t="s">
        <v>90</v>
      </c>
      <c r="B6" s="381"/>
      <c r="D6" s="324"/>
      <c r="E6" s="270"/>
      <c r="F6" s="270"/>
    </row>
    <row r="7" spans="1:16" s="233" customFormat="1" ht="20.100000000000001" customHeight="1" x14ac:dyDescent="0.2">
      <c r="A7" s="254">
        <v>5</v>
      </c>
      <c r="B7" s="233" t="s">
        <v>56</v>
      </c>
      <c r="C7" s="339">
        <v>36810</v>
      </c>
      <c r="D7" s="324" t="s">
        <v>72</v>
      </c>
      <c r="E7" s="327">
        <v>2903.25</v>
      </c>
      <c r="F7" s="327">
        <v>2903.25</v>
      </c>
    </row>
    <row r="8" spans="1:16" s="233" customFormat="1" ht="20.100000000000001" customHeight="1" x14ac:dyDescent="0.2">
      <c r="A8" s="254">
        <v>6</v>
      </c>
      <c r="B8" s="233" t="s">
        <v>57</v>
      </c>
      <c r="C8" s="233" t="s">
        <v>55</v>
      </c>
      <c r="D8" s="324" t="s">
        <v>72</v>
      </c>
      <c r="E8" s="270">
        <v>8327.52</v>
      </c>
      <c r="F8" s="270">
        <v>8327.52</v>
      </c>
      <c r="G8" s="233" t="s">
        <v>91</v>
      </c>
    </row>
    <row r="9" spans="1:16" s="233" customFormat="1" ht="28.5" customHeight="1" x14ac:dyDescent="0.2">
      <c r="A9" s="254">
        <v>7</v>
      </c>
      <c r="B9" s="233" t="s">
        <v>92</v>
      </c>
      <c r="C9" s="339">
        <v>36067</v>
      </c>
      <c r="D9" s="324" t="s">
        <v>72</v>
      </c>
      <c r="E9" s="270">
        <f>650+1500</f>
        <v>2150</v>
      </c>
      <c r="F9" s="270">
        <f>650+1500</f>
        <v>2150</v>
      </c>
    </row>
    <row r="10" spans="1:16" s="233" customFormat="1" ht="17.25" customHeight="1" x14ac:dyDescent="0.2">
      <c r="A10" s="254">
        <v>8</v>
      </c>
      <c r="B10" s="233" t="s">
        <v>93</v>
      </c>
      <c r="C10" s="233" t="s">
        <v>55</v>
      </c>
      <c r="D10" s="324" t="s">
        <v>72</v>
      </c>
      <c r="E10" s="327"/>
      <c r="F10" s="327"/>
    </row>
    <row r="11" spans="1:16" s="225" customFormat="1" ht="15" customHeight="1" x14ac:dyDescent="0.2">
      <c r="A11" s="348" t="s">
        <v>58</v>
      </c>
      <c r="B11" s="225" t="s">
        <v>59</v>
      </c>
      <c r="E11" s="273">
        <v>550</v>
      </c>
      <c r="F11" s="273">
        <v>550</v>
      </c>
      <c r="G11" s="228"/>
      <c r="L11" s="233"/>
    </row>
    <row r="12" spans="1:16" s="225" customFormat="1" ht="22.5" customHeight="1" x14ac:dyDescent="0.2">
      <c r="A12" s="350" t="s">
        <v>154</v>
      </c>
      <c r="B12" s="225" t="s">
        <v>94</v>
      </c>
      <c r="E12" s="273">
        <v>550</v>
      </c>
      <c r="F12" s="273">
        <v>550</v>
      </c>
      <c r="L12" s="233"/>
    </row>
    <row r="13" spans="1:16" s="225" customFormat="1" ht="20.100000000000001" customHeight="1" x14ac:dyDescent="0.2">
      <c r="A13" s="348" t="s">
        <v>62</v>
      </c>
      <c r="B13" s="225" t="s">
        <v>95</v>
      </c>
      <c r="E13" s="273">
        <v>550</v>
      </c>
      <c r="F13" s="273">
        <v>550</v>
      </c>
      <c r="L13" s="233"/>
    </row>
    <row r="14" spans="1:16" s="225" customFormat="1" ht="20.100000000000001" customHeight="1" x14ac:dyDescent="0.2">
      <c r="A14" s="350" t="s">
        <v>155</v>
      </c>
      <c r="B14" s="225" t="s">
        <v>96</v>
      </c>
      <c r="E14" s="273">
        <v>1100</v>
      </c>
      <c r="F14" s="273">
        <v>1100</v>
      </c>
      <c r="H14" s="345"/>
      <c r="I14" s="345"/>
      <c r="J14" s="345"/>
      <c r="K14" s="345"/>
      <c r="L14" s="292"/>
      <c r="M14" s="345"/>
      <c r="N14" s="345"/>
      <c r="O14" s="345"/>
      <c r="P14" s="345"/>
    </row>
    <row r="15" spans="1:16" s="225" customFormat="1" ht="20.100000000000001" customHeight="1" x14ac:dyDescent="0.2">
      <c r="A15" s="350" t="s">
        <v>66</v>
      </c>
      <c r="B15" s="225" t="s">
        <v>97</v>
      </c>
      <c r="E15" s="273">
        <v>550</v>
      </c>
      <c r="F15" s="273">
        <v>550</v>
      </c>
      <c r="H15" s="345"/>
      <c r="I15" s="345"/>
      <c r="J15" s="345"/>
      <c r="K15" s="345"/>
      <c r="L15" s="292"/>
      <c r="M15" s="345"/>
      <c r="N15" s="345"/>
      <c r="O15" s="345"/>
      <c r="P15" s="345"/>
    </row>
    <row r="16" spans="1:16" s="321" customFormat="1" ht="20.100000000000001" customHeight="1" x14ac:dyDescent="0.2">
      <c r="A16" s="254">
        <v>9</v>
      </c>
      <c r="B16" s="321" t="s">
        <v>98</v>
      </c>
      <c r="C16" s="339">
        <v>37984</v>
      </c>
      <c r="D16" s="324" t="s">
        <v>72</v>
      </c>
      <c r="E16" s="327">
        <v>895</v>
      </c>
      <c r="F16" s="327">
        <v>895</v>
      </c>
      <c r="G16" s="233"/>
      <c r="H16" s="334"/>
      <c r="I16" s="334"/>
      <c r="J16" s="334"/>
      <c r="K16" s="334"/>
      <c r="L16" s="334"/>
      <c r="M16" s="334"/>
      <c r="N16" s="334"/>
      <c r="O16" s="334"/>
      <c r="P16" s="334"/>
    </row>
    <row r="17" spans="1:16" s="321" customFormat="1" ht="20.100000000000001" customHeight="1" x14ac:dyDescent="0.2">
      <c r="A17" s="254">
        <v>10</v>
      </c>
      <c r="B17" s="321" t="s">
        <v>99</v>
      </c>
      <c r="C17" s="233"/>
      <c r="D17" s="233"/>
      <c r="E17" s="349"/>
      <c r="F17" s="349"/>
      <c r="G17" s="233"/>
      <c r="H17" s="336"/>
      <c r="I17" s="336"/>
      <c r="J17" s="336"/>
      <c r="K17" s="336"/>
      <c r="L17" s="336"/>
      <c r="M17" s="334"/>
      <c r="N17" s="334"/>
      <c r="O17" s="334"/>
      <c r="P17" s="334"/>
    </row>
    <row r="18" spans="1:16" s="321" customFormat="1" ht="20.100000000000001" customHeight="1" x14ac:dyDescent="0.2">
      <c r="A18" s="348" t="s">
        <v>58</v>
      </c>
      <c r="B18" s="225" t="s">
        <v>100</v>
      </c>
      <c r="C18" s="339">
        <v>38691</v>
      </c>
      <c r="D18" s="324" t="s">
        <v>72</v>
      </c>
      <c r="E18" s="273">
        <f>450*3</f>
        <v>1350</v>
      </c>
      <c r="F18" s="273">
        <f>450*3</f>
        <v>1350</v>
      </c>
      <c r="G18" s="225"/>
      <c r="H18" s="334"/>
      <c r="I18" s="334"/>
      <c r="J18" s="334"/>
      <c r="K18" s="334"/>
      <c r="L18" s="334"/>
      <c r="M18" s="334"/>
      <c r="N18" s="334"/>
      <c r="O18" s="334"/>
      <c r="P18" s="334"/>
    </row>
    <row r="19" spans="1:16" s="321" customFormat="1" ht="24" customHeight="1" x14ac:dyDescent="0.2">
      <c r="A19" s="348" t="s">
        <v>60</v>
      </c>
      <c r="B19" s="225" t="s">
        <v>101</v>
      </c>
      <c r="C19" s="337">
        <v>38808</v>
      </c>
      <c r="D19" s="324" t="s">
        <v>72</v>
      </c>
      <c r="E19" s="273">
        <v>450</v>
      </c>
      <c r="F19" s="273">
        <v>450</v>
      </c>
      <c r="G19" s="225"/>
      <c r="H19" s="334"/>
      <c r="I19" s="334"/>
      <c r="J19" s="334"/>
      <c r="K19" s="334"/>
      <c r="L19" s="334"/>
      <c r="M19" s="334"/>
      <c r="N19" s="334"/>
      <c r="O19" s="334"/>
      <c r="P19" s="334"/>
    </row>
    <row r="20" spans="1:16" s="321" customFormat="1" ht="39.75" customHeight="1" x14ac:dyDescent="0.2">
      <c r="A20" s="253">
        <v>11</v>
      </c>
      <c r="B20" s="225" t="s">
        <v>135</v>
      </c>
      <c r="C20" s="337">
        <v>38808</v>
      </c>
      <c r="D20" s="324" t="s">
        <v>72</v>
      </c>
      <c r="E20" s="273">
        <v>550</v>
      </c>
      <c r="F20" s="273">
        <v>550</v>
      </c>
      <c r="G20" s="225"/>
      <c r="H20" s="334"/>
      <c r="I20" s="334"/>
      <c r="J20" s="334"/>
      <c r="K20" s="334"/>
      <c r="L20" s="334"/>
      <c r="M20" s="334"/>
      <c r="N20" s="334"/>
      <c r="O20" s="334"/>
      <c r="P20" s="334"/>
    </row>
    <row r="21" spans="1:16" s="321" customFormat="1" ht="39.75" customHeight="1" x14ac:dyDescent="0.2">
      <c r="A21" s="253">
        <v>12</v>
      </c>
      <c r="B21" s="225" t="s">
        <v>263</v>
      </c>
      <c r="C21" s="337">
        <v>42767</v>
      </c>
      <c r="D21" s="324" t="s">
        <v>72</v>
      </c>
      <c r="E21" s="354" t="s">
        <v>268</v>
      </c>
      <c r="F21" s="273">
        <v>815</v>
      </c>
      <c r="G21" s="225"/>
      <c r="H21" s="334"/>
      <c r="I21" s="334"/>
      <c r="J21" s="334"/>
      <c r="K21" s="334"/>
      <c r="L21" s="334"/>
      <c r="M21" s="334"/>
      <c r="N21" s="334"/>
      <c r="O21" s="334"/>
      <c r="P21" s="334"/>
    </row>
    <row r="22" spans="1:16" s="321" customFormat="1" ht="27.75" customHeight="1" x14ac:dyDescent="0.2">
      <c r="A22" s="253">
        <v>13</v>
      </c>
      <c r="B22" s="225" t="s">
        <v>102</v>
      </c>
      <c r="C22" s="337">
        <v>38687</v>
      </c>
      <c r="D22" s="324" t="s">
        <v>72</v>
      </c>
      <c r="E22" s="273">
        <v>2093</v>
      </c>
      <c r="F22" s="273">
        <v>2093</v>
      </c>
      <c r="G22" s="225"/>
      <c r="H22" s="336"/>
      <c r="I22" s="334"/>
      <c r="J22" s="334"/>
      <c r="K22" s="334"/>
      <c r="L22" s="334"/>
      <c r="M22" s="334"/>
      <c r="N22" s="334"/>
      <c r="O22" s="334"/>
      <c r="P22" s="334"/>
    </row>
    <row r="23" spans="1:16" s="321" customFormat="1" ht="20.100000000000001" customHeight="1" x14ac:dyDescent="0.2">
      <c r="A23" s="254">
        <v>14</v>
      </c>
      <c r="B23" s="233" t="s">
        <v>103</v>
      </c>
      <c r="C23" s="339"/>
      <c r="D23" s="324" t="s">
        <v>72</v>
      </c>
      <c r="E23" s="270"/>
      <c r="F23" s="270"/>
      <c r="G23" s="233"/>
      <c r="H23" s="334"/>
      <c r="I23" s="334"/>
      <c r="J23" s="334"/>
      <c r="K23" s="334"/>
      <c r="L23" s="334"/>
      <c r="M23" s="334"/>
      <c r="N23" s="334"/>
      <c r="O23" s="334"/>
      <c r="P23" s="334"/>
    </row>
    <row r="24" spans="1:16" s="324" customFormat="1" ht="20.100000000000001" customHeight="1" x14ac:dyDescent="0.2">
      <c r="A24" s="344" t="s">
        <v>58</v>
      </c>
      <c r="B24" s="324" t="s">
        <v>104</v>
      </c>
      <c r="C24" s="346">
        <v>39356</v>
      </c>
      <c r="D24" s="324" t="s">
        <v>72</v>
      </c>
      <c r="E24" s="332">
        <v>333</v>
      </c>
      <c r="F24" s="332">
        <v>333</v>
      </c>
      <c r="G24" s="233"/>
      <c r="H24" s="336"/>
      <c r="I24" s="336"/>
      <c r="J24" s="336"/>
      <c r="K24" s="336"/>
      <c r="L24" s="336"/>
      <c r="M24" s="347"/>
      <c r="N24" s="347"/>
      <c r="O24" s="347"/>
      <c r="P24" s="347"/>
    </row>
    <row r="25" spans="1:16" s="233" customFormat="1" ht="20.100000000000001" customHeight="1" x14ac:dyDescent="0.2">
      <c r="A25" s="331" t="s">
        <v>60</v>
      </c>
      <c r="B25" s="233" t="s">
        <v>105</v>
      </c>
      <c r="C25" s="339">
        <v>36152</v>
      </c>
      <c r="D25" s="324" t="s">
        <v>72</v>
      </c>
      <c r="E25" s="327">
        <v>232</v>
      </c>
      <c r="F25" s="327">
        <v>232</v>
      </c>
      <c r="G25" s="233" t="s">
        <v>274</v>
      </c>
      <c r="H25" s="292"/>
      <c r="I25" s="292"/>
      <c r="J25" s="292"/>
      <c r="K25" s="292"/>
      <c r="L25" s="292"/>
      <c r="M25" s="292"/>
      <c r="N25" s="292"/>
      <c r="O25" s="292"/>
      <c r="P25" s="292"/>
    </row>
    <row r="26" spans="1:16" s="225" customFormat="1" ht="20.100000000000001" customHeight="1" x14ac:dyDescent="0.2">
      <c r="A26" s="331" t="s">
        <v>61</v>
      </c>
      <c r="B26" s="233" t="s">
        <v>65</v>
      </c>
      <c r="C26" s="339">
        <v>37147</v>
      </c>
      <c r="D26" s="324" t="s">
        <v>72</v>
      </c>
      <c r="E26" s="327">
        <v>232</v>
      </c>
      <c r="F26" s="327">
        <v>232</v>
      </c>
      <c r="G26" s="233"/>
      <c r="H26" s="343"/>
      <c r="I26" s="343"/>
      <c r="J26" s="343"/>
      <c r="K26" s="343"/>
      <c r="L26" s="343"/>
      <c r="M26" s="334"/>
      <c r="N26" s="345"/>
      <c r="O26" s="345"/>
      <c r="P26" s="345"/>
    </row>
    <row r="27" spans="1:16" s="233" customFormat="1" ht="20.100000000000001" customHeight="1" x14ac:dyDescent="0.2">
      <c r="A27" s="331" t="s">
        <v>62</v>
      </c>
      <c r="B27" s="233" t="s">
        <v>106</v>
      </c>
      <c r="C27" s="339">
        <v>37508</v>
      </c>
      <c r="D27" s="324" t="s">
        <v>72</v>
      </c>
      <c r="E27" s="327">
        <v>550</v>
      </c>
      <c r="F27" s="327">
        <v>550</v>
      </c>
      <c r="H27" s="343"/>
      <c r="I27" s="343"/>
      <c r="J27" s="343"/>
      <c r="K27" s="343"/>
      <c r="L27" s="343"/>
      <c r="M27" s="334"/>
      <c r="N27" s="292"/>
      <c r="O27" s="292"/>
      <c r="P27" s="292"/>
    </row>
    <row r="28" spans="1:16" s="233" customFormat="1" ht="20.100000000000001" customHeight="1" x14ac:dyDescent="0.2">
      <c r="A28" s="331" t="s">
        <v>64</v>
      </c>
      <c r="B28" s="233" t="s">
        <v>107</v>
      </c>
      <c r="C28" s="339">
        <v>42258</v>
      </c>
      <c r="D28" s="324" t="s">
        <v>72</v>
      </c>
      <c r="E28" s="327">
        <v>570</v>
      </c>
      <c r="F28" s="327">
        <v>570</v>
      </c>
      <c r="H28" s="343"/>
      <c r="I28" s="343"/>
      <c r="J28" s="343"/>
      <c r="K28" s="343"/>
      <c r="L28" s="343"/>
      <c r="M28" s="334"/>
      <c r="N28" s="292"/>
      <c r="O28" s="292"/>
      <c r="P28" s="292"/>
    </row>
    <row r="29" spans="1:16" s="233" customFormat="1" ht="20.100000000000001" customHeight="1" x14ac:dyDescent="0.2">
      <c r="A29" s="331" t="s">
        <v>66</v>
      </c>
      <c r="B29" s="233" t="s">
        <v>272</v>
      </c>
      <c r="C29" s="339">
        <v>42430</v>
      </c>
      <c r="D29" s="324" t="s">
        <v>72</v>
      </c>
      <c r="E29" s="327">
        <v>232</v>
      </c>
      <c r="F29" s="327">
        <v>570</v>
      </c>
      <c r="H29" s="343"/>
      <c r="I29" s="343"/>
      <c r="J29" s="343"/>
      <c r="K29" s="343"/>
      <c r="L29" s="343"/>
      <c r="M29" s="334"/>
      <c r="N29" s="292"/>
      <c r="O29" s="292"/>
      <c r="P29" s="292"/>
    </row>
    <row r="30" spans="1:16" s="225" customFormat="1" ht="20.100000000000001" customHeight="1" x14ac:dyDescent="0.2">
      <c r="A30" s="331" t="s">
        <v>109</v>
      </c>
      <c r="B30" s="324" t="s">
        <v>260</v>
      </c>
      <c r="C30" s="346">
        <v>42258</v>
      </c>
      <c r="D30" s="324" t="s">
        <v>72</v>
      </c>
      <c r="E30" s="332">
        <v>570</v>
      </c>
      <c r="F30" s="332">
        <v>570</v>
      </c>
      <c r="G30" s="324"/>
      <c r="H30" s="343"/>
      <c r="I30" s="343"/>
      <c r="J30" s="343"/>
      <c r="K30" s="343"/>
      <c r="L30" s="343"/>
      <c r="M30" s="334"/>
      <c r="N30" s="345"/>
      <c r="O30" s="345"/>
      <c r="P30" s="345"/>
    </row>
    <row r="31" spans="1:16" s="225" customFormat="1" ht="20.100000000000001" customHeight="1" x14ac:dyDescent="0.2">
      <c r="A31" s="331" t="s">
        <v>110</v>
      </c>
      <c r="B31" s="321" t="s">
        <v>111</v>
      </c>
      <c r="C31" s="339">
        <v>38763</v>
      </c>
      <c r="D31" s="324" t="s">
        <v>72</v>
      </c>
      <c r="E31" s="327">
        <v>666</v>
      </c>
      <c r="F31" s="327">
        <v>666</v>
      </c>
      <c r="G31" s="233"/>
      <c r="H31" s="343"/>
      <c r="I31" s="343"/>
      <c r="J31" s="343"/>
      <c r="K31" s="343"/>
      <c r="L31" s="343"/>
      <c r="M31" s="334"/>
      <c r="N31" s="345"/>
      <c r="O31" s="345"/>
      <c r="P31" s="345"/>
    </row>
    <row r="32" spans="1:16" s="225" customFormat="1" ht="20.100000000000001" customHeight="1" x14ac:dyDescent="0.2">
      <c r="A32" s="331" t="s">
        <v>112</v>
      </c>
      <c r="B32" s="321" t="s">
        <v>262</v>
      </c>
      <c r="C32" s="356" t="s">
        <v>270</v>
      </c>
      <c r="D32" s="324" t="s">
        <v>72</v>
      </c>
      <c r="E32" s="355" t="s">
        <v>268</v>
      </c>
      <c r="F32" s="327">
        <v>634</v>
      </c>
      <c r="G32" s="233"/>
      <c r="H32" s="343"/>
      <c r="I32" s="343"/>
      <c r="J32" s="343"/>
      <c r="K32" s="343"/>
      <c r="L32" s="343"/>
      <c r="M32" s="334"/>
      <c r="N32" s="345"/>
      <c r="O32" s="345"/>
      <c r="P32" s="345"/>
    </row>
    <row r="33" spans="1:16" s="233" customFormat="1" ht="20.100000000000001" customHeight="1" x14ac:dyDescent="0.2">
      <c r="A33" s="344" t="s">
        <v>160</v>
      </c>
      <c r="B33" s="324" t="s">
        <v>259</v>
      </c>
      <c r="C33" s="339">
        <v>42258</v>
      </c>
      <c r="D33" s="324" t="s">
        <v>72</v>
      </c>
      <c r="E33" s="270">
        <v>569</v>
      </c>
      <c r="F33" s="270">
        <v>569</v>
      </c>
      <c r="G33" s="324"/>
      <c r="H33" s="343"/>
      <c r="I33" s="343"/>
      <c r="J33" s="343"/>
      <c r="K33" s="343"/>
      <c r="L33" s="343"/>
      <c r="M33" s="334"/>
      <c r="N33" s="292"/>
      <c r="O33" s="292"/>
      <c r="P33" s="292"/>
    </row>
    <row r="34" spans="1:16" s="233" customFormat="1" ht="20.100000000000001" customHeight="1" x14ac:dyDescent="0.2">
      <c r="A34" s="344" t="s">
        <v>161</v>
      </c>
      <c r="B34" s="324" t="s">
        <v>258</v>
      </c>
      <c r="C34" s="339">
        <v>42258</v>
      </c>
      <c r="D34" s="324" t="s">
        <v>72</v>
      </c>
      <c r="E34" s="270">
        <v>569</v>
      </c>
      <c r="F34" s="270">
        <v>569</v>
      </c>
      <c r="G34" s="324"/>
      <c r="H34" s="343"/>
      <c r="I34" s="343"/>
      <c r="J34" s="343"/>
      <c r="K34" s="343"/>
      <c r="L34" s="343"/>
      <c r="M34" s="334"/>
      <c r="N34" s="292"/>
      <c r="O34" s="292"/>
      <c r="P34" s="292"/>
    </row>
    <row r="35" spans="1:16" s="233" customFormat="1" ht="24.75" customHeight="1" x14ac:dyDescent="0.2">
      <c r="A35" s="344" t="s">
        <v>269</v>
      </c>
      <c r="B35" s="233" t="s">
        <v>113</v>
      </c>
      <c r="C35" s="339">
        <v>2007</v>
      </c>
      <c r="D35" s="324" t="s">
        <v>72</v>
      </c>
      <c r="E35" s="327">
        <v>916</v>
      </c>
      <c r="F35" s="327">
        <v>916</v>
      </c>
      <c r="G35" s="233" t="s">
        <v>273</v>
      </c>
      <c r="H35" s="343"/>
      <c r="I35" s="343"/>
      <c r="J35" s="343"/>
      <c r="K35" s="343"/>
      <c r="L35" s="343"/>
      <c r="M35" s="334"/>
      <c r="N35" s="292"/>
      <c r="O35" s="292"/>
      <c r="P35" s="292"/>
    </row>
    <row r="36" spans="1:16" s="233" customFormat="1" ht="25.5" customHeight="1" x14ac:dyDescent="0.2">
      <c r="A36" s="254">
        <v>15</v>
      </c>
      <c r="B36" s="233" t="s">
        <v>114</v>
      </c>
      <c r="C36" s="339">
        <v>40848</v>
      </c>
      <c r="D36" s="324" t="s">
        <v>72</v>
      </c>
      <c r="E36" s="327">
        <v>955</v>
      </c>
      <c r="F36" s="327">
        <v>955</v>
      </c>
      <c r="H36" s="342"/>
      <c r="I36" s="342"/>
      <c r="J36" s="342"/>
      <c r="K36" s="342"/>
      <c r="L36" s="342"/>
      <c r="M36" s="341"/>
      <c r="N36" s="292"/>
      <c r="O36" s="292"/>
      <c r="P36" s="292"/>
    </row>
    <row r="37" spans="1:16" s="233" customFormat="1" ht="20.100000000000001" customHeight="1" x14ac:dyDescent="0.2">
      <c r="A37" s="254"/>
      <c r="B37" s="340" t="s">
        <v>115</v>
      </c>
      <c r="C37" s="225"/>
      <c r="D37" s="225"/>
      <c r="E37" s="273"/>
      <c r="F37" s="273"/>
      <c r="G37" s="225"/>
      <c r="H37" s="292"/>
      <c r="I37" s="334"/>
      <c r="J37" s="334"/>
      <c r="K37" s="292"/>
      <c r="L37" s="292"/>
      <c r="M37" s="334"/>
      <c r="N37" s="292"/>
      <c r="O37" s="292"/>
      <c r="P37" s="334"/>
    </row>
    <row r="38" spans="1:16" s="233" customFormat="1" ht="30" customHeight="1" x14ac:dyDescent="0.2">
      <c r="A38" s="254">
        <v>16</v>
      </c>
      <c r="B38" s="321" t="s">
        <v>257</v>
      </c>
      <c r="C38" s="339"/>
      <c r="D38" s="321" t="s">
        <v>71</v>
      </c>
      <c r="E38" s="327">
        <v>5500</v>
      </c>
      <c r="F38" s="327">
        <v>5500</v>
      </c>
      <c r="H38" s="292"/>
      <c r="I38" s="334"/>
      <c r="J38" s="334"/>
      <c r="K38" s="292"/>
      <c r="L38" s="292"/>
      <c r="M38" s="334"/>
      <c r="N38" s="292"/>
      <c r="O38" s="292"/>
      <c r="P38" s="334"/>
    </row>
    <row r="39" spans="1:16" s="233" customFormat="1" ht="27" customHeight="1" x14ac:dyDescent="0.2">
      <c r="A39" s="254">
        <v>17</v>
      </c>
      <c r="B39" s="321" t="s">
        <v>256</v>
      </c>
      <c r="C39" s="339"/>
      <c r="D39" s="321" t="s">
        <v>71</v>
      </c>
      <c r="E39" s="327">
        <v>5000</v>
      </c>
      <c r="F39" s="327">
        <v>5000</v>
      </c>
      <c r="G39" s="233" t="s">
        <v>255</v>
      </c>
      <c r="H39" s="292"/>
      <c r="I39" s="292"/>
      <c r="J39" s="292"/>
      <c r="K39" s="336"/>
      <c r="L39" s="292"/>
      <c r="M39" s="334"/>
      <c r="N39" s="292"/>
      <c r="O39" s="334"/>
      <c r="P39" s="334"/>
    </row>
    <row r="40" spans="1:16" s="233" customFormat="1" ht="20.100000000000001" customHeight="1" x14ac:dyDescent="0.2">
      <c r="A40" s="254">
        <v>18</v>
      </c>
      <c r="B40" s="326" t="s">
        <v>116</v>
      </c>
      <c r="C40" s="339"/>
      <c r="D40" s="321"/>
      <c r="E40" s="270"/>
      <c r="F40" s="270"/>
      <c r="H40" s="292"/>
      <c r="I40" s="334"/>
      <c r="J40" s="334"/>
      <c r="K40" s="336"/>
      <c r="L40" s="292"/>
      <c r="M40" s="334"/>
      <c r="N40" s="292"/>
      <c r="O40" s="292"/>
      <c r="P40" s="334"/>
    </row>
    <row r="41" spans="1:16" s="233" customFormat="1" ht="20.100000000000001" customHeight="1" x14ac:dyDescent="0.2">
      <c r="A41" s="253" t="s">
        <v>265</v>
      </c>
      <c r="B41" s="338" t="s">
        <v>118</v>
      </c>
      <c r="C41" s="337"/>
      <c r="D41" s="324"/>
      <c r="E41" s="273"/>
      <c r="F41" s="273"/>
      <c r="G41" s="225"/>
      <c r="H41" s="292"/>
      <c r="I41" s="334"/>
      <c r="J41" s="334"/>
      <c r="K41" s="336"/>
      <c r="L41" s="292"/>
      <c r="M41" s="292"/>
      <c r="N41" s="292"/>
      <c r="O41" s="292"/>
      <c r="P41" s="335"/>
    </row>
    <row r="42" spans="1:16" s="233" customFormat="1" ht="27" customHeight="1" x14ac:dyDescent="0.2">
      <c r="A42" s="331" t="s">
        <v>58</v>
      </c>
      <c r="B42" s="321" t="s">
        <v>119</v>
      </c>
      <c r="C42" s="233" t="s">
        <v>55</v>
      </c>
      <c r="D42" s="321" t="s">
        <v>71</v>
      </c>
      <c r="E42" s="327">
        <v>3521.7</v>
      </c>
      <c r="F42" s="327">
        <v>3521.7</v>
      </c>
      <c r="H42" s="334"/>
      <c r="I42" s="334"/>
      <c r="J42" s="334"/>
      <c r="K42" s="334"/>
      <c r="L42" s="334"/>
      <c r="M42" s="292"/>
      <c r="N42" s="292"/>
      <c r="O42" s="292"/>
      <c r="P42" s="333"/>
    </row>
    <row r="43" spans="1:16" s="233" customFormat="1" ht="20.100000000000001" customHeight="1" x14ac:dyDescent="0.2">
      <c r="A43" s="331" t="s">
        <v>60</v>
      </c>
      <c r="B43" s="233" t="s">
        <v>67</v>
      </c>
      <c r="C43" s="233" t="s">
        <v>55</v>
      </c>
      <c r="D43" s="324" t="s">
        <v>72</v>
      </c>
      <c r="E43" s="327">
        <v>5829.05</v>
      </c>
      <c r="F43" s="327">
        <v>5829.05</v>
      </c>
      <c r="G43" s="233" t="s">
        <v>271</v>
      </c>
      <c r="H43" s="334"/>
      <c r="I43" s="334"/>
      <c r="J43" s="334"/>
      <c r="K43" s="334"/>
      <c r="L43" s="334"/>
      <c r="M43" s="292"/>
      <c r="N43" s="292"/>
      <c r="O43" s="292"/>
      <c r="P43" s="333"/>
    </row>
    <row r="44" spans="1:16" s="233" customFormat="1" ht="20.100000000000001" customHeight="1" x14ac:dyDescent="0.2">
      <c r="A44" s="331" t="s">
        <v>61</v>
      </c>
      <c r="B44" s="233" t="s">
        <v>68</v>
      </c>
      <c r="C44" s="233" t="s">
        <v>55</v>
      </c>
      <c r="D44" s="324" t="s">
        <v>72</v>
      </c>
      <c r="E44" s="327">
        <v>6662.23</v>
      </c>
      <c r="F44" s="327">
        <v>6662.23</v>
      </c>
      <c r="H44" s="292"/>
      <c r="I44" s="292"/>
      <c r="J44" s="292"/>
      <c r="K44" s="292"/>
      <c r="L44" s="292"/>
      <c r="M44" s="292"/>
      <c r="N44" s="292"/>
      <c r="O44" s="292"/>
      <c r="P44" s="333"/>
    </row>
    <row r="45" spans="1:16" s="233" customFormat="1" ht="20.100000000000001" customHeight="1" x14ac:dyDescent="0.2">
      <c r="A45" s="331" t="s">
        <v>62</v>
      </c>
      <c r="B45" s="233" t="s">
        <v>120</v>
      </c>
      <c r="C45" s="325">
        <v>41730</v>
      </c>
      <c r="D45" s="324" t="s">
        <v>72</v>
      </c>
      <c r="E45" s="327">
        <v>999.6</v>
      </c>
      <c r="F45" s="327">
        <v>999.6</v>
      </c>
      <c r="H45" s="292"/>
      <c r="I45" s="292"/>
      <c r="J45" s="292"/>
      <c r="K45" s="292"/>
      <c r="L45" s="292"/>
      <c r="M45" s="292"/>
      <c r="N45" s="292"/>
      <c r="O45" s="292"/>
      <c r="P45" s="333"/>
    </row>
    <row r="46" spans="1:16" s="233" customFormat="1" ht="20.100000000000001" customHeight="1" x14ac:dyDescent="0.2">
      <c r="A46" s="331" t="s">
        <v>63</v>
      </c>
      <c r="B46" s="233" t="s">
        <v>162</v>
      </c>
      <c r="C46" s="325">
        <v>41883</v>
      </c>
      <c r="D46" s="324" t="s">
        <v>72</v>
      </c>
      <c r="E46" s="327">
        <v>875</v>
      </c>
      <c r="F46" s="327">
        <v>875</v>
      </c>
      <c r="G46" s="233" t="s">
        <v>254</v>
      </c>
      <c r="H46" s="292"/>
      <c r="I46" s="292"/>
      <c r="J46" s="292"/>
      <c r="K46" s="292"/>
      <c r="L46" s="292"/>
      <c r="M46" s="292"/>
      <c r="N46" s="292"/>
      <c r="O46" s="292"/>
      <c r="P46" s="292"/>
    </row>
    <row r="47" spans="1:16" s="233" customFormat="1" ht="20.100000000000001" customHeight="1" x14ac:dyDescent="0.2">
      <c r="A47" s="331" t="s">
        <v>64</v>
      </c>
      <c r="B47" s="324" t="s">
        <v>69</v>
      </c>
      <c r="C47" s="328">
        <v>39845</v>
      </c>
      <c r="D47" s="324" t="s">
        <v>72</v>
      </c>
      <c r="E47" s="332">
        <v>2146.3000000000002</v>
      </c>
      <c r="F47" s="332">
        <v>2146.3000000000002</v>
      </c>
      <c r="G47" s="329"/>
      <c r="H47" s="292"/>
      <c r="I47" s="292"/>
      <c r="J47" s="292"/>
      <c r="K47" s="292"/>
      <c r="L47" s="292"/>
      <c r="M47" s="292"/>
      <c r="N47" s="292"/>
      <c r="O47" s="292"/>
      <c r="P47" s="292"/>
    </row>
    <row r="48" spans="1:16" s="233" customFormat="1" ht="20.100000000000001" customHeight="1" x14ac:dyDescent="0.2">
      <c r="A48" s="331" t="s">
        <v>66</v>
      </c>
      <c r="B48" s="321" t="s">
        <v>121</v>
      </c>
      <c r="C48" s="233" t="s">
        <v>55</v>
      </c>
      <c r="D48" s="324" t="s">
        <v>72</v>
      </c>
      <c r="E48" s="327">
        <v>7494.34</v>
      </c>
      <c r="F48" s="327">
        <v>7494.34</v>
      </c>
      <c r="H48" s="292"/>
      <c r="I48" s="292"/>
      <c r="J48" s="292"/>
      <c r="K48" s="292"/>
      <c r="L48" s="292"/>
      <c r="M48" s="292"/>
      <c r="N48" s="292"/>
      <c r="O48" s="292"/>
      <c r="P48" s="292"/>
    </row>
    <row r="49" spans="1:16" s="329" customFormat="1" ht="20.100000000000001" customHeight="1" x14ac:dyDescent="0.2">
      <c r="A49" s="254" t="s">
        <v>266</v>
      </c>
      <c r="B49" s="321" t="s">
        <v>78</v>
      </c>
      <c r="C49" s="325">
        <v>41609</v>
      </c>
      <c r="D49" s="324" t="s">
        <v>72</v>
      </c>
      <c r="E49" s="327">
        <v>990</v>
      </c>
      <c r="F49" s="327">
        <v>990</v>
      </c>
      <c r="G49" s="233"/>
      <c r="H49" s="330"/>
      <c r="I49" s="330"/>
      <c r="J49" s="330"/>
      <c r="K49" s="330"/>
      <c r="L49" s="330"/>
      <c r="M49" s="330"/>
      <c r="N49" s="330"/>
      <c r="O49" s="330"/>
      <c r="P49" s="330"/>
    </row>
    <row r="50" spans="1:16" s="233" customFormat="1" ht="20.100000000000001" customHeight="1" x14ac:dyDescent="0.2">
      <c r="A50" s="254" t="s">
        <v>267</v>
      </c>
      <c r="B50" s="322" t="s">
        <v>124</v>
      </c>
      <c r="C50" s="328">
        <v>41791</v>
      </c>
      <c r="D50" s="324" t="s">
        <v>72</v>
      </c>
      <c r="E50" s="327">
        <v>6500</v>
      </c>
      <c r="F50" s="327">
        <v>6500</v>
      </c>
    </row>
    <row r="51" spans="1:16" s="233" customFormat="1" ht="23.25" customHeight="1" x14ac:dyDescent="0.2">
      <c r="A51" s="254" t="s">
        <v>275</v>
      </c>
      <c r="B51" s="322" t="s">
        <v>276</v>
      </c>
      <c r="C51" s="328">
        <v>42522</v>
      </c>
      <c r="D51" s="321" t="s">
        <v>127</v>
      </c>
      <c r="E51" s="355" t="s">
        <v>268</v>
      </c>
      <c r="F51" s="327"/>
      <c r="G51" s="233" t="s">
        <v>289</v>
      </c>
    </row>
    <row r="52" spans="1:16" s="233" customFormat="1" ht="20.100000000000001" customHeight="1" x14ac:dyDescent="0.2">
      <c r="B52" s="326" t="s">
        <v>125</v>
      </c>
      <c r="C52" s="325"/>
      <c r="D52" s="324"/>
    </row>
    <row r="53" spans="1:16" s="233" customFormat="1" ht="27" customHeight="1" x14ac:dyDescent="0.2">
      <c r="A53" s="254">
        <v>19</v>
      </c>
      <c r="B53" s="321" t="s">
        <v>126</v>
      </c>
      <c r="C53" s="233">
        <v>1952</v>
      </c>
      <c r="D53" s="321" t="s">
        <v>127</v>
      </c>
      <c r="E53" s="270"/>
      <c r="F53" s="270"/>
    </row>
    <row r="54" spans="1:16" s="233" customFormat="1" ht="20.100000000000001" customHeight="1" x14ac:dyDescent="0.2">
      <c r="A54" s="253">
        <v>20</v>
      </c>
      <c r="B54" s="321" t="s">
        <v>128</v>
      </c>
      <c r="C54" s="233">
        <v>1974</v>
      </c>
      <c r="D54" s="321" t="s">
        <v>127</v>
      </c>
      <c r="E54" s="270"/>
      <c r="F54" s="270"/>
    </row>
    <row r="55" spans="1:16" s="233" customFormat="1" ht="24" customHeight="1" x14ac:dyDescent="0.2">
      <c r="A55" s="254">
        <v>21</v>
      </c>
      <c r="B55" s="225" t="s">
        <v>129</v>
      </c>
      <c r="C55" s="323">
        <v>34868</v>
      </c>
      <c r="D55" s="321" t="s">
        <v>127</v>
      </c>
      <c r="E55" s="273"/>
      <c r="F55" s="273"/>
      <c r="G55" s="225" t="s">
        <v>163</v>
      </c>
    </row>
    <row r="56" spans="1:16" s="233" customFormat="1" ht="23.25" customHeight="1" x14ac:dyDescent="0.2">
      <c r="A56" s="254">
        <v>22</v>
      </c>
      <c r="B56" s="321" t="s">
        <v>70</v>
      </c>
      <c r="C56" s="233">
        <v>1986</v>
      </c>
      <c r="D56" s="321" t="s">
        <v>127</v>
      </c>
      <c r="E56" s="270"/>
      <c r="F56" s="270"/>
      <c r="G56" s="233" t="s">
        <v>167</v>
      </c>
    </row>
    <row r="57" spans="1:16" s="225" customFormat="1" ht="19.5" customHeight="1" x14ac:dyDescent="0.2">
      <c r="A57" s="254">
        <v>23</v>
      </c>
      <c r="B57" s="321" t="s">
        <v>130</v>
      </c>
      <c r="C57" s="233">
        <v>2013</v>
      </c>
      <c r="D57" s="321" t="s">
        <v>127</v>
      </c>
      <c r="E57" s="270"/>
      <c r="F57" s="270"/>
      <c r="G57" s="233"/>
    </row>
    <row r="58" spans="1:16" s="233" customFormat="1" ht="42.75" customHeight="1" x14ac:dyDescent="0.2">
      <c r="A58" s="254">
        <v>24</v>
      </c>
      <c r="B58" s="322" t="s">
        <v>253</v>
      </c>
      <c r="C58" s="233" t="s">
        <v>131</v>
      </c>
      <c r="D58" s="321" t="s">
        <v>127</v>
      </c>
      <c r="E58" s="270"/>
      <c r="F58" s="270"/>
    </row>
    <row r="59" spans="1:16" s="233" customFormat="1" ht="18.75" customHeight="1" x14ac:dyDescent="0.2">
      <c r="A59" s="254">
        <v>25</v>
      </c>
      <c r="B59" s="233" t="s">
        <v>132</v>
      </c>
      <c r="C59" s="233" t="s">
        <v>131</v>
      </c>
      <c r="D59" s="321" t="s">
        <v>127</v>
      </c>
      <c r="E59" s="270"/>
      <c r="F59" s="270"/>
    </row>
    <row r="60" spans="1:16" s="233" customFormat="1" ht="20.100000000000001" customHeight="1" x14ac:dyDescent="0.2">
      <c r="A60" s="320"/>
      <c r="B60" s="225"/>
      <c r="D60" s="319" t="s">
        <v>134</v>
      </c>
      <c r="E60" s="267">
        <f>SUM(E2:E50)</f>
        <v>128518.99</v>
      </c>
      <c r="F60" s="267">
        <f>SUM(F2:F50)</f>
        <v>142305.99000000002</v>
      </c>
    </row>
    <row r="61" spans="1:16" s="233" customFormat="1" x14ac:dyDescent="0.2">
      <c r="A61" s="318" t="s">
        <v>151</v>
      </c>
      <c r="B61" s="357" t="s">
        <v>277</v>
      </c>
      <c r="C61" s="320"/>
      <c r="D61" s="357"/>
      <c r="E61" s="357"/>
      <c r="F61" s="357"/>
      <c r="G61" s="228"/>
    </row>
    <row r="62" spans="1:16" s="233" customFormat="1" ht="12.75" customHeight="1" x14ac:dyDescent="0.2">
      <c r="A62" s="358"/>
      <c r="B62" s="382" t="s">
        <v>281</v>
      </c>
      <c r="C62" s="382"/>
      <c r="D62" s="382"/>
      <c r="E62" s="382"/>
      <c r="F62" s="382"/>
      <c r="G62" s="382"/>
    </row>
    <row r="63" spans="1:16" s="225" customFormat="1" x14ac:dyDescent="0.2"/>
    <row r="64" spans="1:16" s="225" customFormat="1" ht="24.75" customHeight="1" x14ac:dyDescent="0.2">
      <c r="B64" s="383"/>
      <c r="C64" s="383"/>
      <c r="D64" s="383"/>
      <c r="E64" s="253"/>
      <c r="F64" s="253"/>
    </row>
    <row r="65" spans="1:6" s="313" customFormat="1" x14ac:dyDescent="0.2">
      <c r="A65" s="224"/>
      <c r="B65" s="225"/>
      <c r="C65" s="225"/>
      <c r="E65" s="225"/>
      <c r="F65" s="225"/>
    </row>
    <row r="66" spans="1:6" s="313" customFormat="1" x14ac:dyDescent="0.2">
      <c r="A66" s="224"/>
      <c r="B66" s="225"/>
      <c r="C66" s="225"/>
      <c r="D66" s="225"/>
      <c r="E66" s="225"/>
      <c r="F66" s="225"/>
    </row>
  </sheetData>
  <mergeCells count="3">
    <mergeCell ref="A6:B6"/>
    <mergeCell ref="B62:G62"/>
    <mergeCell ref="B64:D64"/>
  </mergeCells>
  <printOptions horizontalCentered="1" gridLines="1"/>
  <pageMargins left="0.23622047244094491" right="0.23622047244094491" top="0.74803149606299213" bottom="0.74803149606299213" header="0.31496062992125984" footer="0.31496062992125984"/>
  <pageSetup paperSize="9" scale="66" fitToHeight="2" orientation="portrait" r:id="rId1"/>
  <headerFooter alignWithMargins="0">
    <oddHeader>&amp;C&amp;"Arial,Bold"Nunney Parish Council Assets Register 2017-2018</oddHeader>
    <oddFooter>&amp;L&amp;9Page &amp;Pof &amp;N&amp;C&amp;9Accounts 2017-18&amp;R&amp;9&amp;D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opLeftCell="A4" zoomScaleNormal="100" workbookViewId="0">
      <selection activeCell="C16" sqref="C16"/>
    </sheetView>
  </sheetViews>
  <sheetFormatPr defaultRowHeight="12.75" x14ac:dyDescent="0.2"/>
  <cols>
    <col min="1" max="1" width="36.7109375" customWidth="1"/>
    <col min="2" max="2" width="19.140625" customWidth="1"/>
    <col min="3" max="3" width="25.5703125" customWidth="1"/>
    <col min="4" max="4" width="27.28515625" customWidth="1"/>
    <col min="5" max="5" width="29.7109375" customWidth="1"/>
  </cols>
  <sheetData>
    <row r="1" spans="1:5" x14ac:dyDescent="0.2">
      <c r="A1" s="384" t="s">
        <v>314</v>
      </c>
      <c r="B1" s="384"/>
      <c r="C1" s="384"/>
      <c r="D1" s="384"/>
      <c r="E1" s="384"/>
    </row>
    <row r="3" spans="1:5" x14ac:dyDescent="0.2">
      <c r="B3" s="362" t="s">
        <v>303</v>
      </c>
      <c r="C3" s="362" t="s">
        <v>310</v>
      </c>
      <c r="D3" s="362" t="s">
        <v>312</v>
      </c>
      <c r="E3" s="362" t="s">
        <v>54</v>
      </c>
    </row>
    <row r="4" spans="1:5" x14ac:dyDescent="0.2">
      <c r="B4" s="5"/>
      <c r="D4" s="23"/>
    </row>
    <row r="5" spans="1:5" x14ac:dyDescent="0.2">
      <c r="A5" t="s">
        <v>302</v>
      </c>
      <c r="B5" s="23">
        <v>31075.81</v>
      </c>
      <c r="C5" s="23"/>
      <c r="D5" s="23"/>
    </row>
    <row r="6" spans="1:5" x14ac:dyDescent="0.2">
      <c r="A6" s="120" t="s">
        <v>313</v>
      </c>
      <c r="B6" s="23">
        <v>17201</v>
      </c>
      <c r="C6" s="23"/>
      <c r="D6" s="23"/>
    </row>
    <row r="7" spans="1:5" x14ac:dyDescent="0.2">
      <c r="A7" t="s">
        <v>304</v>
      </c>
      <c r="B7" s="23">
        <f>20857.43-17201</f>
        <v>3656.4300000000003</v>
      </c>
      <c r="C7" s="23"/>
      <c r="D7" s="23"/>
    </row>
    <row r="8" spans="1:5" x14ac:dyDescent="0.2">
      <c r="A8" s="120" t="s">
        <v>305</v>
      </c>
      <c r="B8" s="23"/>
      <c r="C8" s="23">
        <v>5000</v>
      </c>
      <c r="D8" s="23"/>
      <c r="E8" s="120" t="s">
        <v>311</v>
      </c>
    </row>
    <row r="9" spans="1:5" x14ac:dyDescent="0.2">
      <c r="A9" s="120" t="s">
        <v>306</v>
      </c>
      <c r="B9" s="23"/>
      <c r="C9" s="23">
        <v>10000</v>
      </c>
      <c r="D9" s="23"/>
    </row>
    <row r="10" spans="1:5" x14ac:dyDescent="0.2">
      <c r="A10" s="120" t="s">
        <v>307</v>
      </c>
      <c r="B10" s="23"/>
      <c r="C10" s="23">
        <v>17439</v>
      </c>
      <c r="D10" s="23"/>
    </row>
    <row r="11" spans="1:5" x14ac:dyDescent="0.2">
      <c r="A11" s="120" t="s">
        <v>308</v>
      </c>
      <c r="B11" s="23"/>
      <c r="C11" s="23">
        <v>17500</v>
      </c>
      <c r="D11" s="23"/>
    </row>
    <row r="12" spans="1:5" x14ac:dyDescent="0.2">
      <c r="A12" s="120" t="s">
        <v>309</v>
      </c>
      <c r="B12" s="23"/>
      <c r="C12" s="23"/>
      <c r="D12" s="23">
        <v>837.6</v>
      </c>
    </row>
    <row r="13" spans="1:5" x14ac:dyDescent="0.2">
      <c r="A13" s="365" t="s">
        <v>2</v>
      </c>
      <c r="B13" s="366">
        <f>SUM(B5:B12)</f>
        <v>51933.24</v>
      </c>
      <c r="C13" s="366">
        <f>SUM(C5:C12)</f>
        <v>49939</v>
      </c>
      <c r="D13" s="366">
        <f>SUM(D5:D12)</f>
        <v>837.6</v>
      </c>
    </row>
    <row r="14" spans="1:5" x14ac:dyDescent="0.2">
      <c r="A14" s="364"/>
      <c r="B14" s="23"/>
      <c r="C14" s="23"/>
      <c r="D14" s="23"/>
    </row>
    <row r="15" spans="1:5" x14ac:dyDescent="0.2">
      <c r="A15" s="120" t="s">
        <v>316</v>
      </c>
      <c r="B15" s="23">
        <f>B13-C13</f>
        <v>1994.239999999998</v>
      </c>
    </row>
    <row r="16" spans="1:5" x14ac:dyDescent="0.2">
      <c r="A16" s="120" t="s">
        <v>315</v>
      </c>
      <c r="B16" s="23">
        <f>B15-D13</f>
        <v>1156.6399999999981</v>
      </c>
      <c r="C16" s="23"/>
    </row>
    <row r="17" spans="1:5" x14ac:dyDescent="0.2">
      <c r="B17" s="23"/>
      <c r="C17" s="23"/>
    </row>
    <row r="18" spans="1:5" x14ac:dyDescent="0.2">
      <c r="A18" s="120" t="s">
        <v>319</v>
      </c>
      <c r="B18" s="23"/>
      <c r="C18" s="23"/>
    </row>
    <row r="19" spans="1:5" x14ac:dyDescent="0.2">
      <c r="A19" s="364" t="s">
        <v>317</v>
      </c>
      <c r="B19" s="23"/>
      <c r="C19" s="23">
        <v>500</v>
      </c>
      <c r="E19" s="120" t="s">
        <v>318</v>
      </c>
    </row>
    <row r="20" spans="1:5" x14ac:dyDescent="0.2">
      <c r="A20" s="364" t="s">
        <v>320</v>
      </c>
      <c r="B20" s="23"/>
      <c r="C20" s="23">
        <v>500</v>
      </c>
      <c r="E20" s="120" t="s">
        <v>321</v>
      </c>
    </row>
    <row r="21" spans="1:5" x14ac:dyDescent="0.2">
      <c r="A21" s="364" t="s">
        <v>330</v>
      </c>
      <c r="B21" s="23"/>
      <c r="C21" s="23">
        <v>840</v>
      </c>
      <c r="E21" t="s">
        <v>331</v>
      </c>
    </row>
    <row r="22" spans="1:5" x14ac:dyDescent="0.2">
      <c r="A22" s="365" t="s">
        <v>332</v>
      </c>
      <c r="B22" s="23"/>
      <c r="C22" s="366">
        <f>SUM(C19:C21)</f>
        <v>1840</v>
      </c>
    </row>
    <row r="23" spans="1:5" x14ac:dyDescent="0.2">
      <c r="B23" s="23"/>
      <c r="C23" s="23"/>
    </row>
    <row r="24" spans="1:5" x14ac:dyDescent="0.2">
      <c r="B24" s="23"/>
      <c r="C24" s="23"/>
    </row>
    <row r="25" spans="1:5" x14ac:dyDescent="0.2">
      <c r="B25" s="23"/>
      <c r="C25" s="23"/>
    </row>
    <row r="26" spans="1:5" x14ac:dyDescent="0.2">
      <c r="B26" s="23"/>
      <c r="C26" s="23"/>
    </row>
  </sheetData>
  <mergeCells count="1">
    <mergeCell ref="A1:E1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&amp;C&amp;"Arial,Bold"NPC Accounts 2017-2018</oddHeader>
    <oddFooter>&amp;L&amp;9Page 1 of 1&amp;R&amp;9 270717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Normal="100" workbookViewId="0">
      <selection activeCell="E22" sqref="E22"/>
    </sheetView>
  </sheetViews>
  <sheetFormatPr defaultRowHeight="12.75" x14ac:dyDescent="0.2"/>
  <cols>
    <col min="1" max="1" width="24.42578125" customWidth="1"/>
    <col min="2" max="2" width="24" customWidth="1"/>
    <col min="3" max="3" width="24.140625" customWidth="1"/>
  </cols>
  <sheetData>
    <row r="1" spans="1:3" x14ac:dyDescent="0.2">
      <c r="A1" s="202" t="s">
        <v>411</v>
      </c>
    </row>
    <row r="3" spans="1:3" x14ac:dyDescent="0.2">
      <c r="A3" s="201" t="s">
        <v>36</v>
      </c>
      <c r="B3" s="201" t="s">
        <v>172</v>
      </c>
      <c r="C3" s="201" t="s">
        <v>168</v>
      </c>
    </row>
    <row r="4" spans="1:3" x14ac:dyDescent="0.2">
      <c r="A4" t="s">
        <v>169</v>
      </c>
      <c r="B4" s="133">
        <v>48468</v>
      </c>
      <c r="C4" s="133">
        <v>58161.599999999999</v>
      </c>
    </row>
    <row r="5" spans="1:3" x14ac:dyDescent="0.2">
      <c r="A5" t="s">
        <v>170</v>
      </c>
      <c r="B5" s="133">
        <v>0</v>
      </c>
      <c r="C5" s="133">
        <v>15000</v>
      </c>
    </row>
    <row r="6" spans="1:3" x14ac:dyDescent="0.2">
      <c r="A6" t="s">
        <v>90</v>
      </c>
      <c r="B6" s="133">
        <v>32442</v>
      </c>
      <c r="C6" s="133">
        <v>189314.88</v>
      </c>
    </row>
    <row r="7" spans="1:3" x14ac:dyDescent="0.2">
      <c r="A7" t="s">
        <v>171</v>
      </c>
      <c r="B7" s="133">
        <v>14022</v>
      </c>
      <c r="C7" s="133">
        <v>23828.94</v>
      </c>
    </row>
    <row r="8" spans="1:3" x14ac:dyDescent="0.2">
      <c r="A8" t="s">
        <v>173</v>
      </c>
      <c r="B8" s="133">
        <v>24007</v>
      </c>
      <c r="C8" s="133">
        <v>60000</v>
      </c>
    </row>
    <row r="9" spans="1:3" x14ac:dyDescent="0.2">
      <c r="A9" s="120" t="s">
        <v>174</v>
      </c>
      <c r="B9" s="133">
        <v>0</v>
      </c>
      <c r="C9" s="133">
        <v>36000</v>
      </c>
    </row>
    <row r="10" spans="1:3" x14ac:dyDescent="0.2">
      <c r="A10" s="120" t="s">
        <v>175</v>
      </c>
      <c r="B10" s="133">
        <v>0</v>
      </c>
      <c r="C10" s="133">
        <v>3000</v>
      </c>
    </row>
    <row r="11" spans="1:3" x14ac:dyDescent="0.2">
      <c r="A11" s="120" t="s">
        <v>176</v>
      </c>
      <c r="B11" s="133">
        <v>0</v>
      </c>
      <c r="C11" s="133">
        <v>6000</v>
      </c>
    </row>
    <row r="12" spans="1:3" x14ac:dyDescent="0.2">
      <c r="A12" s="120" t="s">
        <v>177</v>
      </c>
      <c r="B12" s="133">
        <v>7490</v>
      </c>
      <c r="C12" s="133">
        <v>12000</v>
      </c>
    </row>
    <row r="13" spans="1:3" x14ac:dyDescent="0.2">
      <c r="A13" s="203" t="s">
        <v>186</v>
      </c>
      <c r="B13" s="133"/>
    </row>
    <row r="14" spans="1:3" x14ac:dyDescent="0.2">
      <c r="B14" s="133"/>
      <c r="C14" s="133"/>
    </row>
    <row r="15" spans="1:3" x14ac:dyDescent="0.2">
      <c r="B15" s="133"/>
      <c r="C15" s="133"/>
    </row>
    <row r="16" spans="1:3" x14ac:dyDescent="0.2">
      <c r="A16" s="120" t="s">
        <v>178</v>
      </c>
      <c r="B16" s="133"/>
      <c r="C16" s="133">
        <v>10000000</v>
      </c>
    </row>
    <row r="17" spans="1:3" x14ac:dyDescent="0.2">
      <c r="A17" s="120" t="s">
        <v>179</v>
      </c>
      <c r="B17" s="133"/>
      <c r="C17" s="133">
        <v>10000000</v>
      </c>
    </row>
    <row r="18" spans="1:3" x14ac:dyDescent="0.2">
      <c r="A18" s="120" t="s">
        <v>180</v>
      </c>
      <c r="B18" s="133"/>
      <c r="C18" s="133">
        <v>20000</v>
      </c>
    </row>
    <row r="19" spans="1:3" x14ac:dyDescent="0.2">
      <c r="A19" s="120" t="s">
        <v>181</v>
      </c>
      <c r="B19" s="133"/>
      <c r="C19" s="133">
        <v>250000</v>
      </c>
    </row>
    <row r="20" spans="1:3" x14ac:dyDescent="0.2">
      <c r="A20" s="120" t="s">
        <v>182</v>
      </c>
      <c r="B20" s="133"/>
      <c r="C20" s="133">
        <v>250000</v>
      </c>
    </row>
    <row r="21" spans="1:3" x14ac:dyDescent="0.2">
      <c r="A21" s="120" t="s">
        <v>183</v>
      </c>
      <c r="C21" s="133">
        <v>500000</v>
      </c>
    </row>
    <row r="22" spans="1:3" x14ac:dyDescent="0.2">
      <c r="A22" s="120" t="s">
        <v>184</v>
      </c>
      <c r="C22" s="133">
        <v>100000</v>
      </c>
    </row>
    <row r="23" spans="1:3" x14ac:dyDescent="0.2">
      <c r="A23" s="120" t="s">
        <v>185</v>
      </c>
      <c r="C23" s="133">
        <v>250000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&amp;CNunney Parish Council</oddHeader>
    <oddFooter>&amp;RAs at 090516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zoomScale="85" zoomScaleNormal="85" zoomScaleSheetLayoutView="75" workbookViewId="0">
      <selection activeCell="A23" sqref="A23"/>
    </sheetView>
  </sheetViews>
  <sheetFormatPr defaultRowHeight="12.75" x14ac:dyDescent="0.2"/>
  <cols>
    <col min="1" max="1" width="32" style="209" bestFit="1" customWidth="1"/>
    <col min="2" max="2" width="11.42578125" style="209" customWidth="1"/>
    <col min="3" max="3" width="13.42578125" style="209" customWidth="1"/>
    <col min="4" max="4" width="11.140625" style="209" customWidth="1"/>
    <col min="5" max="5" width="11.42578125" style="209" customWidth="1"/>
    <col min="6" max="6" width="15.5703125" style="209" customWidth="1"/>
    <col min="7" max="7" width="11.140625" style="209" customWidth="1"/>
    <col min="8" max="8" width="11.42578125" style="209" customWidth="1"/>
    <col min="9" max="9" width="12.140625" style="209" customWidth="1"/>
    <col min="10" max="13" width="11.140625" style="209" customWidth="1"/>
    <col min="14" max="14" width="11.42578125" style="209" customWidth="1"/>
    <col min="15" max="15" width="12.140625" style="209" customWidth="1"/>
    <col min="16" max="16" width="11.140625" style="209" customWidth="1"/>
    <col min="17" max="17" width="37" style="221" customWidth="1"/>
    <col min="18" max="18" width="11.85546875" style="209" customWidth="1"/>
    <col min="19" max="19" width="11.85546875" style="221" customWidth="1"/>
    <col min="20" max="20" width="11.140625" style="209" customWidth="1"/>
    <col min="21" max="21" width="11.7109375" style="209" customWidth="1"/>
    <col min="22" max="22" width="12.28515625" style="209" customWidth="1"/>
    <col min="23" max="16384" width="9.140625" style="209"/>
  </cols>
  <sheetData>
    <row r="1" spans="1:22" ht="34.5" customHeight="1" x14ac:dyDescent="0.2">
      <c r="B1" s="385" t="s">
        <v>188</v>
      </c>
      <c r="C1" s="385"/>
      <c r="D1" s="385"/>
      <c r="E1" s="386" t="s">
        <v>189</v>
      </c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7"/>
      <c r="Q1" s="214" t="s">
        <v>142</v>
      </c>
      <c r="R1" s="278"/>
      <c r="S1" s="278"/>
      <c r="T1" s="278"/>
      <c r="U1" s="278"/>
      <c r="V1" s="278"/>
    </row>
    <row r="2" spans="1:22" ht="20.100000000000001" customHeight="1" x14ac:dyDescent="0.2">
      <c r="A2" s="215" t="s">
        <v>6</v>
      </c>
      <c r="B2" s="279" t="s">
        <v>156</v>
      </c>
      <c r="C2" s="216">
        <v>16700</v>
      </c>
      <c r="D2" s="217"/>
      <c r="E2" s="218" t="s">
        <v>73</v>
      </c>
      <c r="F2" s="297">
        <f>C2*1.01</f>
        <v>16867</v>
      </c>
      <c r="G2" s="219"/>
      <c r="H2" s="218" t="s">
        <v>50</v>
      </c>
      <c r="I2" s="297">
        <f>C2*1.02</f>
        <v>17034</v>
      </c>
      <c r="J2" s="219"/>
      <c r="K2" s="298" t="s">
        <v>209</v>
      </c>
      <c r="L2" s="299">
        <f>C2*1.03</f>
        <v>17201</v>
      </c>
      <c r="M2" s="223"/>
      <c r="N2" s="218" t="s">
        <v>193</v>
      </c>
      <c r="O2" s="297">
        <f>C2*1.05</f>
        <v>17535</v>
      </c>
      <c r="P2" s="219"/>
      <c r="Q2" s="220" t="s">
        <v>84</v>
      </c>
      <c r="T2" s="218"/>
      <c r="U2" s="222"/>
      <c r="V2" s="223"/>
    </row>
    <row r="3" spans="1:22" s="225" customFormat="1" ht="27.75" customHeight="1" x14ac:dyDescent="0.2">
      <c r="A3" s="224" t="s">
        <v>157</v>
      </c>
      <c r="C3" s="280">
        <v>40747.949999999997</v>
      </c>
      <c r="D3" s="226"/>
      <c r="E3" s="388"/>
      <c r="F3" s="389"/>
      <c r="G3" s="390"/>
      <c r="H3" s="227"/>
      <c r="I3" s="228"/>
      <c r="J3" s="229"/>
      <c r="K3" s="394" t="s">
        <v>216</v>
      </c>
      <c r="L3" s="395"/>
      <c r="M3" s="396"/>
      <c r="N3" s="230"/>
      <c r="O3" s="228"/>
      <c r="P3" s="231"/>
      <c r="Q3" s="232"/>
      <c r="S3" s="233"/>
      <c r="T3" s="234"/>
      <c r="U3" s="235"/>
      <c r="V3" s="236"/>
    </row>
    <row r="4" spans="1:22" ht="25.5" customHeight="1" x14ac:dyDescent="0.2">
      <c r="A4" s="237" t="s">
        <v>143</v>
      </c>
      <c r="B4" s="238"/>
      <c r="C4" s="239"/>
      <c r="D4" s="240"/>
      <c r="E4" s="241"/>
      <c r="F4" s="242">
        <v>29547</v>
      </c>
      <c r="G4" s="243"/>
      <c r="H4" s="245"/>
      <c r="I4" s="242">
        <v>29547</v>
      </c>
      <c r="J4" s="243"/>
      <c r="K4" s="244"/>
      <c r="L4" s="242">
        <v>29547</v>
      </c>
      <c r="M4" s="244"/>
      <c r="N4" s="245"/>
      <c r="O4" s="242">
        <v>29547</v>
      </c>
      <c r="P4" s="246"/>
      <c r="Q4" s="247" t="s">
        <v>80</v>
      </c>
      <c r="T4" s="221"/>
      <c r="U4" s="221"/>
      <c r="V4" s="221"/>
    </row>
    <row r="5" spans="1:22" s="253" customFormat="1" ht="38.25" customHeight="1" x14ac:dyDescent="0.2">
      <c r="A5" s="248" t="s">
        <v>36</v>
      </c>
      <c r="B5" s="249" t="s">
        <v>140</v>
      </c>
      <c r="C5" s="250" t="s">
        <v>37</v>
      </c>
      <c r="D5" s="251" t="s">
        <v>144</v>
      </c>
      <c r="E5" s="249" t="s">
        <v>74</v>
      </c>
      <c r="F5" s="250" t="s">
        <v>37</v>
      </c>
      <c r="G5" s="251" t="s">
        <v>201</v>
      </c>
      <c r="H5" s="249" t="s">
        <v>74</v>
      </c>
      <c r="I5" s="250" t="s">
        <v>37</v>
      </c>
      <c r="J5" s="251" t="s">
        <v>144</v>
      </c>
      <c r="K5" s="249" t="s">
        <v>74</v>
      </c>
      <c r="L5" s="250" t="s">
        <v>37</v>
      </c>
      <c r="M5" s="251" t="s">
        <v>144</v>
      </c>
      <c r="N5" s="249" t="s">
        <v>74</v>
      </c>
      <c r="O5" s="250" t="s">
        <v>37</v>
      </c>
      <c r="P5" s="251" t="s">
        <v>144</v>
      </c>
      <c r="Q5" s="252" t="s">
        <v>54</v>
      </c>
      <c r="S5" s="254"/>
      <c r="T5" s="255"/>
      <c r="U5" s="255"/>
      <c r="V5" s="255"/>
    </row>
    <row r="6" spans="1:22" s="261" customFormat="1" ht="31.5" customHeight="1" x14ac:dyDescent="0.2">
      <c r="A6" s="256" t="s">
        <v>198</v>
      </c>
      <c r="B6" s="257">
        <v>4500</v>
      </c>
      <c r="C6" s="257">
        <v>4500</v>
      </c>
      <c r="D6" s="258">
        <v>0</v>
      </c>
      <c r="E6" s="257">
        <v>5500</v>
      </c>
      <c r="F6" s="257">
        <v>5500</v>
      </c>
      <c r="G6" s="258">
        <v>0</v>
      </c>
      <c r="H6" s="257">
        <v>5500</v>
      </c>
      <c r="I6" s="257">
        <v>5500</v>
      </c>
      <c r="J6" s="258">
        <v>0</v>
      </c>
      <c r="K6" s="257">
        <v>5500</v>
      </c>
      <c r="L6" s="257">
        <v>5500</v>
      </c>
      <c r="M6" s="300">
        <v>0</v>
      </c>
      <c r="N6" s="257">
        <v>5500</v>
      </c>
      <c r="O6" s="257">
        <v>5500</v>
      </c>
      <c r="P6" s="258">
        <v>0</v>
      </c>
      <c r="Q6" s="256" t="s">
        <v>141</v>
      </c>
      <c r="S6" s="262"/>
      <c r="T6" s="262"/>
      <c r="U6" s="262"/>
      <c r="V6" s="262"/>
    </row>
    <row r="7" spans="1:22" s="261" customFormat="1" ht="25.5" customHeight="1" x14ac:dyDescent="0.2">
      <c r="A7" s="256" t="s">
        <v>81</v>
      </c>
      <c r="B7" s="259">
        <v>5796</v>
      </c>
      <c r="C7" s="259">
        <v>5796</v>
      </c>
      <c r="D7" s="258">
        <v>0</v>
      </c>
      <c r="E7" s="257">
        <f>5603*1.01</f>
        <v>5659.03</v>
      </c>
      <c r="F7" s="257">
        <v>5659</v>
      </c>
      <c r="G7" s="258">
        <v>0</v>
      </c>
      <c r="H7" s="257">
        <v>5659</v>
      </c>
      <c r="I7" s="257">
        <v>5659</v>
      </c>
      <c r="J7" s="258">
        <v>0</v>
      </c>
      <c r="K7" s="257">
        <v>5659</v>
      </c>
      <c r="L7" s="257">
        <v>5659</v>
      </c>
      <c r="M7" s="258">
        <v>0</v>
      </c>
      <c r="N7" s="257">
        <v>5659</v>
      </c>
      <c r="O7" s="257">
        <v>5659</v>
      </c>
      <c r="P7" s="258">
        <v>0</v>
      </c>
      <c r="Q7" s="265" t="s">
        <v>191</v>
      </c>
      <c r="S7" s="262"/>
      <c r="T7" s="262"/>
      <c r="U7" s="262"/>
      <c r="V7" s="262"/>
    </row>
    <row r="8" spans="1:22" s="261" customFormat="1" ht="21.75" customHeight="1" x14ac:dyDescent="0.2">
      <c r="A8" s="256" t="s">
        <v>75</v>
      </c>
      <c r="B8" s="259">
        <v>726</v>
      </c>
      <c r="C8" s="259">
        <v>726</v>
      </c>
      <c r="D8" s="258">
        <v>0</v>
      </c>
      <c r="E8" s="257">
        <v>700</v>
      </c>
      <c r="F8" s="257">
        <v>700</v>
      </c>
      <c r="G8" s="258">
        <v>0</v>
      </c>
      <c r="H8" s="257">
        <v>700</v>
      </c>
      <c r="I8" s="257">
        <v>700</v>
      </c>
      <c r="J8" s="258">
        <v>0</v>
      </c>
      <c r="K8" s="257">
        <v>700</v>
      </c>
      <c r="L8" s="257">
        <v>700</v>
      </c>
      <c r="M8" s="258">
        <v>0</v>
      </c>
      <c r="N8" s="257">
        <v>700</v>
      </c>
      <c r="O8" s="257">
        <v>700</v>
      </c>
      <c r="P8" s="258">
        <v>0</v>
      </c>
      <c r="Q8" s="256"/>
      <c r="S8" s="262"/>
      <c r="T8" s="262"/>
      <c r="U8" s="262"/>
      <c r="V8" s="262"/>
    </row>
    <row r="9" spans="1:22" s="261" customFormat="1" ht="33" customHeight="1" x14ac:dyDescent="0.2">
      <c r="A9" s="256" t="s">
        <v>82</v>
      </c>
      <c r="B9" s="257">
        <v>515</v>
      </c>
      <c r="C9" s="257">
        <v>515</v>
      </c>
      <c r="D9" s="258">
        <v>0</v>
      </c>
      <c r="E9" s="257">
        <v>550</v>
      </c>
      <c r="F9" s="257">
        <v>550</v>
      </c>
      <c r="G9" s="258">
        <v>0</v>
      </c>
      <c r="H9" s="257">
        <v>550</v>
      </c>
      <c r="I9" s="257">
        <v>550</v>
      </c>
      <c r="J9" s="258">
        <v>0</v>
      </c>
      <c r="K9" s="257">
        <v>550</v>
      </c>
      <c r="L9" s="257">
        <v>550</v>
      </c>
      <c r="M9" s="258">
        <v>0</v>
      </c>
      <c r="N9" s="257">
        <v>550</v>
      </c>
      <c r="O9" s="257">
        <v>550</v>
      </c>
      <c r="P9" s="258">
        <v>0</v>
      </c>
      <c r="Q9" s="265" t="s">
        <v>204</v>
      </c>
      <c r="S9" s="262"/>
      <c r="T9" s="262"/>
      <c r="U9" s="262"/>
      <c r="V9" s="262"/>
    </row>
    <row r="10" spans="1:22" s="261" customFormat="1" ht="20.100000000000001" customHeight="1" x14ac:dyDescent="0.2">
      <c r="A10" s="256" t="s">
        <v>45</v>
      </c>
      <c r="B10" s="263">
        <v>250</v>
      </c>
      <c r="C10" s="257">
        <v>250</v>
      </c>
      <c r="D10" s="258">
        <v>0</v>
      </c>
      <c r="E10" s="263">
        <v>250</v>
      </c>
      <c r="F10" s="257">
        <v>250</v>
      </c>
      <c r="G10" s="258">
        <v>0</v>
      </c>
      <c r="H10" s="263">
        <v>250</v>
      </c>
      <c r="I10" s="257">
        <v>250</v>
      </c>
      <c r="J10" s="258">
        <v>0</v>
      </c>
      <c r="K10" s="257">
        <v>250</v>
      </c>
      <c r="L10" s="257">
        <v>250</v>
      </c>
      <c r="M10" s="258">
        <v>0</v>
      </c>
      <c r="N10" s="257">
        <v>250</v>
      </c>
      <c r="O10" s="257">
        <v>250</v>
      </c>
      <c r="P10" s="258">
        <v>0</v>
      </c>
      <c r="Q10" s="256"/>
      <c r="S10" s="262"/>
      <c r="T10" s="262"/>
      <c r="U10" s="262"/>
      <c r="V10" s="262"/>
    </row>
    <row r="11" spans="1:22" s="261" customFormat="1" ht="20.100000000000001" customHeight="1" x14ac:dyDescent="0.2">
      <c r="A11" s="256" t="s">
        <v>46</v>
      </c>
      <c r="B11" s="257">
        <v>200</v>
      </c>
      <c r="C11" s="257">
        <v>200</v>
      </c>
      <c r="D11" s="258">
        <v>0</v>
      </c>
      <c r="E11" s="257">
        <v>250</v>
      </c>
      <c r="F11" s="257">
        <v>250</v>
      </c>
      <c r="G11" s="258">
        <v>0</v>
      </c>
      <c r="H11" s="257">
        <v>250</v>
      </c>
      <c r="I11" s="257">
        <v>250</v>
      </c>
      <c r="J11" s="258">
        <v>0</v>
      </c>
      <c r="K11" s="257">
        <v>250</v>
      </c>
      <c r="L11" s="257">
        <v>250</v>
      </c>
      <c r="M11" s="258">
        <v>0</v>
      </c>
      <c r="N11" s="257">
        <v>250</v>
      </c>
      <c r="O11" s="257">
        <v>250</v>
      </c>
      <c r="P11" s="258">
        <v>0</v>
      </c>
      <c r="Q11" s="256"/>
      <c r="S11" s="262"/>
      <c r="T11" s="262"/>
      <c r="U11" s="262"/>
      <c r="V11" s="262"/>
    </row>
    <row r="12" spans="1:22" s="261" customFormat="1" ht="20.100000000000001" customHeight="1" x14ac:dyDescent="0.2">
      <c r="A12" s="256" t="s">
        <v>47</v>
      </c>
      <c r="B12" s="264">
        <f>247+15</f>
        <v>262</v>
      </c>
      <c r="C12" s="259">
        <v>262</v>
      </c>
      <c r="D12" s="258">
        <v>0</v>
      </c>
      <c r="E12" s="263">
        <v>300</v>
      </c>
      <c r="F12" s="257">
        <v>300</v>
      </c>
      <c r="G12" s="258">
        <v>0</v>
      </c>
      <c r="H12" s="263">
        <v>300</v>
      </c>
      <c r="I12" s="257">
        <v>300</v>
      </c>
      <c r="J12" s="258">
        <v>0</v>
      </c>
      <c r="K12" s="257">
        <v>300</v>
      </c>
      <c r="L12" s="257">
        <v>300</v>
      </c>
      <c r="M12" s="258">
        <v>0</v>
      </c>
      <c r="N12" s="257">
        <v>300</v>
      </c>
      <c r="O12" s="257">
        <v>300</v>
      </c>
      <c r="P12" s="258">
        <v>0</v>
      </c>
      <c r="Q12" s="256" t="s">
        <v>194</v>
      </c>
      <c r="S12" s="262"/>
      <c r="T12" s="262"/>
      <c r="U12" s="262"/>
      <c r="V12" s="262"/>
    </row>
    <row r="13" spans="1:22" s="261" customFormat="1" ht="21.75" customHeight="1" x14ac:dyDescent="0.2">
      <c r="A13" s="256" t="s">
        <v>15</v>
      </c>
      <c r="B13" s="259">
        <v>454</v>
      </c>
      <c r="C13" s="259">
        <v>454</v>
      </c>
      <c r="D13" s="258">
        <v>0</v>
      </c>
      <c r="E13" s="257">
        <f>32*15</f>
        <v>480</v>
      </c>
      <c r="F13" s="257">
        <v>480</v>
      </c>
      <c r="G13" s="258">
        <v>0</v>
      </c>
      <c r="H13" s="257">
        <v>480</v>
      </c>
      <c r="I13" s="257">
        <v>480</v>
      </c>
      <c r="J13" s="258">
        <v>0</v>
      </c>
      <c r="K13" s="257">
        <v>480</v>
      </c>
      <c r="L13" s="257">
        <v>480</v>
      </c>
      <c r="M13" s="258">
        <v>0</v>
      </c>
      <c r="N13" s="257">
        <v>480</v>
      </c>
      <c r="O13" s="257">
        <v>480</v>
      </c>
      <c r="P13" s="258">
        <v>0</v>
      </c>
      <c r="Q13" s="256"/>
      <c r="S13" s="262"/>
      <c r="T13" s="262"/>
      <c r="U13" s="262"/>
      <c r="V13" s="262"/>
    </row>
    <row r="14" spans="1:22" s="261" customFormat="1" ht="27.75" customHeight="1" x14ac:dyDescent="0.2">
      <c r="A14" s="265" t="s">
        <v>203</v>
      </c>
      <c r="B14" s="259">
        <v>488</v>
      </c>
      <c r="C14" s="259">
        <v>488</v>
      </c>
      <c r="D14" s="258">
        <v>0</v>
      </c>
      <c r="E14" s="257">
        <v>1000</v>
      </c>
      <c r="F14" s="257">
        <v>1000</v>
      </c>
      <c r="G14" s="258">
        <v>0</v>
      </c>
      <c r="H14" s="257">
        <v>1000</v>
      </c>
      <c r="I14" s="257">
        <v>1000</v>
      </c>
      <c r="J14" s="258">
        <v>0</v>
      </c>
      <c r="K14" s="257">
        <v>1000</v>
      </c>
      <c r="L14" s="257">
        <v>1000</v>
      </c>
      <c r="M14" s="258">
        <v>0</v>
      </c>
      <c r="N14" s="257">
        <v>1000</v>
      </c>
      <c r="O14" s="257">
        <v>1000</v>
      </c>
      <c r="P14" s="258">
        <v>0</v>
      </c>
      <c r="Q14" s="265" t="s">
        <v>195</v>
      </c>
      <c r="S14" s="262"/>
      <c r="T14" s="262"/>
      <c r="U14" s="262"/>
      <c r="V14" s="262"/>
    </row>
    <row r="15" spans="1:22" s="261" customFormat="1" ht="24" customHeight="1" x14ac:dyDescent="0.2">
      <c r="A15" s="256" t="s">
        <v>197</v>
      </c>
      <c r="B15" s="259">
        <v>1539</v>
      </c>
      <c r="C15" s="259">
        <v>1539</v>
      </c>
      <c r="D15" s="258">
        <v>0</v>
      </c>
      <c r="E15" s="257">
        <v>1000</v>
      </c>
      <c r="F15" s="257">
        <v>500</v>
      </c>
      <c r="G15" s="258">
        <v>500</v>
      </c>
      <c r="H15" s="257">
        <v>1000</v>
      </c>
      <c r="I15" s="257">
        <v>595</v>
      </c>
      <c r="J15" s="258">
        <f>H15-I15</f>
        <v>405</v>
      </c>
      <c r="K15" s="257">
        <v>1000</v>
      </c>
      <c r="L15" s="257">
        <v>762</v>
      </c>
      <c r="M15" s="258">
        <f>K15-L15</f>
        <v>238</v>
      </c>
      <c r="N15" s="257">
        <v>1000</v>
      </c>
      <c r="O15" s="257">
        <v>1000</v>
      </c>
      <c r="P15" s="258">
        <v>0</v>
      </c>
      <c r="Q15" s="256" t="s">
        <v>196</v>
      </c>
      <c r="R15" s="273"/>
      <c r="S15" s="262"/>
      <c r="T15" s="262"/>
      <c r="U15" s="262"/>
      <c r="V15" s="262"/>
    </row>
    <row r="16" spans="1:22" s="261" customFormat="1" ht="23.25" customHeight="1" x14ac:dyDescent="0.2">
      <c r="A16" s="256" t="s">
        <v>83</v>
      </c>
      <c r="B16" s="259">
        <v>150</v>
      </c>
      <c r="C16" s="259">
        <v>150</v>
      </c>
      <c r="D16" s="258">
        <v>0</v>
      </c>
      <c r="E16" s="257">
        <v>250</v>
      </c>
      <c r="F16" s="257">
        <v>250</v>
      </c>
      <c r="G16" s="258">
        <v>0</v>
      </c>
      <c r="H16" s="257">
        <v>250</v>
      </c>
      <c r="I16" s="257">
        <v>250</v>
      </c>
      <c r="J16" s="258">
        <v>0</v>
      </c>
      <c r="K16" s="257">
        <v>250</v>
      </c>
      <c r="L16" s="257">
        <v>250</v>
      </c>
      <c r="M16" s="258">
        <v>0</v>
      </c>
      <c r="N16" s="257">
        <v>250</v>
      </c>
      <c r="O16" s="257">
        <v>250</v>
      </c>
      <c r="P16" s="258">
        <v>0</v>
      </c>
      <c r="Q16" s="256"/>
      <c r="S16" s="262"/>
      <c r="T16" s="262"/>
      <c r="U16" s="262"/>
      <c r="V16" s="262"/>
    </row>
    <row r="17" spans="1:22" s="261" customFormat="1" ht="27.75" customHeight="1" x14ac:dyDescent="0.2">
      <c r="A17" s="256" t="s">
        <v>70</v>
      </c>
      <c r="B17" s="259">
        <v>1500</v>
      </c>
      <c r="C17" s="259">
        <v>1320</v>
      </c>
      <c r="D17" s="260">
        <v>180</v>
      </c>
      <c r="E17" s="257">
        <v>1000</v>
      </c>
      <c r="F17" s="257">
        <f>E17-G17</f>
        <v>761</v>
      </c>
      <c r="G17" s="258">
        <v>239</v>
      </c>
      <c r="H17" s="257">
        <v>1000</v>
      </c>
      <c r="I17" s="257">
        <v>1000</v>
      </c>
      <c r="J17" s="258">
        <v>0</v>
      </c>
      <c r="K17" s="257">
        <v>1000</v>
      </c>
      <c r="L17" s="257">
        <v>1000</v>
      </c>
      <c r="M17" s="258">
        <v>0</v>
      </c>
      <c r="N17" s="257">
        <v>1000</v>
      </c>
      <c r="O17" s="257">
        <f>N17-P17</f>
        <v>1000</v>
      </c>
      <c r="P17" s="258">
        <v>0</v>
      </c>
      <c r="Q17" s="265" t="s">
        <v>205</v>
      </c>
      <c r="S17" s="262"/>
      <c r="T17" s="262"/>
      <c r="U17" s="262"/>
      <c r="V17" s="262"/>
    </row>
    <row r="18" spans="1:22" s="261" customFormat="1" ht="22.5" customHeight="1" x14ac:dyDescent="0.2">
      <c r="A18" s="256" t="s">
        <v>76</v>
      </c>
      <c r="B18" s="257">
        <v>500</v>
      </c>
      <c r="C18" s="257">
        <v>500</v>
      </c>
      <c r="D18" s="258">
        <v>0</v>
      </c>
      <c r="E18" s="257">
        <v>500</v>
      </c>
      <c r="F18" s="257">
        <v>500</v>
      </c>
      <c r="G18" s="258">
        <v>0</v>
      </c>
      <c r="H18" s="257">
        <v>500</v>
      </c>
      <c r="I18" s="257">
        <v>500</v>
      </c>
      <c r="J18" s="258">
        <v>0</v>
      </c>
      <c r="K18" s="257">
        <v>500</v>
      </c>
      <c r="L18" s="257">
        <v>500</v>
      </c>
      <c r="M18" s="258">
        <v>0</v>
      </c>
      <c r="N18" s="257">
        <v>500</v>
      </c>
      <c r="O18" s="257">
        <v>500</v>
      </c>
      <c r="P18" s="258">
        <v>0</v>
      </c>
      <c r="Q18" s="256"/>
      <c r="S18" s="262"/>
      <c r="T18" s="262"/>
      <c r="U18" s="262"/>
      <c r="V18" s="262"/>
    </row>
    <row r="19" spans="1:22" s="261" customFormat="1" ht="22.5" customHeight="1" x14ac:dyDescent="0.2">
      <c r="A19" s="266" t="s">
        <v>48</v>
      </c>
      <c r="B19" s="267">
        <f>SUM(B6:B18)</f>
        <v>16880</v>
      </c>
      <c r="C19" s="267">
        <f>SUM(C6:C18)</f>
        <v>16700</v>
      </c>
      <c r="D19" s="268">
        <f>SUM(D6:D18)</f>
        <v>180</v>
      </c>
      <c r="E19" s="267">
        <f>SUM(E6:E18)</f>
        <v>17439.03</v>
      </c>
      <c r="F19" s="267">
        <f t="shared" ref="F19:P19" si="0">SUM(F6:F18)</f>
        <v>16700</v>
      </c>
      <c r="G19" s="268">
        <f t="shared" si="0"/>
        <v>739</v>
      </c>
      <c r="H19" s="267">
        <f t="shared" si="0"/>
        <v>17439</v>
      </c>
      <c r="I19" s="267">
        <f t="shared" si="0"/>
        <v>17034</v>
      </c>
      <c r="J19" s="268">
        <f t="shared" si="0"/>
        <v>405</v>
      </c>
      <c r="K19" s="267">
        <f>SUM(K6:K18)</f>
        <v>17439</v>
      </c>
      <c r="L19" s="267">
        <f>SUM(L6:L18)</f>
        <v>17201</v>
      </c>
      <c r="M19" s="268">
        <f>SUM(M6:M18)</f>
        <v>238</v>
      </c>
      <c r="N19" s="267">
        <f t="shared" si="0"/>
        <v>17439</v>
      </c>
      <c r="O19" s="267">
        <f t="shared" si="0"/>
        <v>17439</v>
      </c>
      <c r="P19" s="268">
        <f t="shared" si="0"/>
        <v>0</v>
      </c>
      <c r="Q19" s="256"/>
      <c r="S19" s="262"/>
      <c r="T19" s="269"/>
      <c r="U19" s="269"/>
      <c r="V19" s="269"/>
    </row>
    <row r="20" spans="1:22" s="261" customFormat="1" ht="20.100000000000001" customHeight="1" x14ac:dyDescent="0.2">
      <c r="A20" s="266" t="s">
        <v>77</v>
      </c>
      <c r="B20" s="270"/>
      <c r="C20" s="270"/>
      <c r="D20" s="271"/>
      <c r="E20" s="270"/>
      <c r="F20" s="270"/>
      <c r="G20" s="271"/>
      <c r="H20" s="270"/>
      <c r="I20" s="270"/>
      <c r="J20" s="271"/>
      <c r="K20" s="270"/>
      <c r="L20" s="270"/>
      <c r="M20" s="271"/>
      <c r="N20" s="270"/>
      <c r="O20" s="270"/>
      <c r="P20" s="271"/>
      <c r="Q20" s="256"/>
      <c r="R20" s="262"/>
      <c r="S20" s="262"/>
      <c r="T20" s="262"/>
      <c r="U20" s="262"/>
      <c r="V20" s="262"/>
    </row>
    <row r="21" spans="1:22" s="261" customFormat="1" ht="28.5" customHeight="1" x14ac:dyDescent="0.2">
      <c r="A21" s="272" t="s">
        <v>79</v>
      </c>
      <c r="B21" s="273">
        <v>16000</v>
      </c>
      <c r="C21" s="273">
        <v>0</v>
      </c>
      <c r="D21" s="271">
        <v>16000</v>
      </c>
      <c r="E21" s="273">
        <v>17500</v>
      </c>
      <c r="F21" s="273">
        <v>0</v>
      </c>
      <c r="G21" s="271">
        <v>17500</v>
      </c>
      <c r="H21" s="273">
        <v>17500</v>
      </c>
      <c r="I21" s="273">
        <v>0</v>
      </c>
      <c r="J21" s="271">
        <v>17500</v>
      </c>
      <c r="K21" s="270">
        <v>17500</v>
      </c>
      <c r="L21" s="270">
        <v>0</v>
      </c>
      <c r="M21" s="271">
        <v>17500</v>
      </c>
      <c r="N21" s="273">
        <v>17500</v>
      </c>
      <c r="O21" s="273">
        <v>0</v>
      </c>
      <c r="P21" s="271">
        <v>17500</v>
      </c>
      <c r="Q21" s="256" t="s">
        <v>210</v>
      </c>
      <c r="S21" s="262"/>
      <c r="U21" s="262"/>
      <c r="V21" s="262"/>
    </row>
    <row r="22" spans="1:22" s="261" customFormat="1" ht="19.5" customHeight="1" x14ac:dyDescent="0.2">
      <c r="A22" s="272" t="s">
        <v>190</v>
      </c>
      <c r="B22" s="273">
        <f>485+5166+1450+435+139</f>
        <v>7675</v>
      </c>
      <c r="C22" s="273">
        <v>0</v>
      </c>
      <c r="D22" s="271">
        <v>7675</v>
      </c>
      <c r="E22" s="273">
        <v>0</v>
      </c>
      <c r="F22" s="273">
        <v>0</v>
      </c>
      <c r="G22" s="271">
        <v>0</v>
      </c>
      <c r="H22" s="273">
        <v>0</v>
      </c>
      <c r="I22" s="273">
        <v>0</v>
      </c>
      <c r="J22" s="271">
        <v>0</v>
      </c>
      <c r="K22" s="270">
        <v>0</v>
      </c>
      <c r="L22" s="270">
        <v>0</v>
      </c>
      <c r="M22" s="271">
        <v>0</v>
      </c>
      <c r="N22" s="273">
        <v>0</v>
      </c>
      <c r="O22" s="273">
        <v>0</v>
      </c>
      <c r="P22" s="271">
        <v>0</v>
      </c>
      <c r="Q22" s="256"/>
      <c r="S22" s="262"/>
      <c r="U22" s="262"/>
      <c r="V22" s="262"/>
    </row>
    <row r="23" spans="1:22" s="261" customFormat="1" ht="19.5" customHeight="1" x14ac:dyDescent="0.2">
      <c r="A23" s="272" t="s">
        <v>199</v>
      </c>
      <c r="B23" s="273">
        <v>0</v>
      </c>
      <c r="C23" s="273">
        <v>0</v>
      </c>
      <c r="D23" s="271">
        <v>0</v>
      </c>
      <c r="E23" s="273">
        <v>5550</v>
      </c>
      <c r="F23" s="273">
        <v>0</v>
      </c>
      <c r="G23" s="271">
        <v>5550</v>
      </c>
      <c r="H23" s="273">
        <v>5550</v>
      </c>
      <c r="I23" s="273">
        <v>0</v>
      </c>
      <c r="J23" s="271">
        <v>5550</v>
      </c>
      <c r="K23" s="270">
        <v>5550</v>
      </c>
      <c r="L23" s="270">
        <v>0</v>
      </c>
      <c r="M23" s="271">
        <v>5550</v>
      </c>
      <c r="N23" s="273">
        <v>5550</v>
      </c>
      <c r="O23" s="273">
        <v>0</v>
      </c>
      <c r="P23" s="271">
        <v>5550</v>
      </c>
      <c r="Q23" s="265" t="s">
        <v>211</v>
      </c>
      <c r="S23" s="262"/>
      <c r="U23" s="262"/>
      <c r="V23" s="262"/>
    </row>
    <row r="24" spans="1:22" s="261" customFormat="1" ht="34.5" customHeight="1" x14ac:dyDescent="0.2">
      <c r="A24" s="272" t="s">
        <v>200</v>
      </c>
      <c r="B24" s="273">
        <v>0</v>
      </c>
      <c r="C24" s="273">
        <v>0</v>
      </c>
      <c r="D24" s="271">
        <v>0</v>
      </c>
      <c r="E24" s="273">
        <v>7500</v>
      </c>
      <c r="F24" s="273">
        <v>0</v>
      </c>
      <c r="G24" s="271">
        <v>7500</v>
      </c>
      <c r="H24" s="273">
        <v>7500</v>
      </c>
      <c r="I24" s="273">
        <v>0</v>
      </c>
      <c r="J24" s="271">
        <v>7500</v>
      </c>
      <c r="K24" s="270">
        <v>7500</v>
      </c>
      <c r="L24" s="270">
        <v>0</v>
      </c>
      <c r="M24" s="271">
        <v>7500</v>
      </c>
      <c r="N24" s="273">
        <v>7500</v>
      </c>
      <c r="O24" s="273">
        <v>0</v>
      </c>
      <c r="P24" s="271">
        <v>7500</v>
      </c>
      <c r="Q24" s="256" t="s">
        <v>211</v>
      </c>
      <c r="S24" s="262"/>
      <c r="U24" s="262"/>
      <c r="V24" s="262"/>
    </row>
    <row r="25" spans="1:22" s="275" customFormat="1" ht="27" customHeight="1" x14ac:dyDescent="0.2">
      <c r="A25" s="266" t="s">
        <v>48</v>
      </c>
      <c r="B25" s="274">
        <f t="shared" ref="B25:P25" si="1">SUM(B21:B24)</f>
        <v>23675</v>
      </c>
      <c r="C25" s="267">
        <f t="shared" si="1"/>
        <v>0</v>
      </c>
      <c r="D25" s="268">
        <f t="shared" si="1"/>
        <v>23675</v>
      </c>
      <c r="E25" s="267">
        <f t="shared" si="1"/>
        <v>30550</v>
      </c>
      <c r="F25" s="267">
        <f t="shared" si="1"/>
        <v>0</v>
      </c>
      <c r="G25" s="268">
        <f t="shared" si="1"/>
        <v>30550</v>
      </c>
      <c r="H25" s="267">
        <f t="shared" si="1"/>
        <v>30550</v>
      </c>
      <c r="I25" s="267">
        <f t="shared" si="1"/>
        <v>0</v>
      </c>
      <c r="J25" s="268">
        <f t="shared" si="1"/>
        <v>30550</v>
      </c>
      <c r="K25" s="267">
        <f>SUM(K21:K24)</f>
        <v>30550</v>
      </c>
      <c r="L25" s="267">
        <f>SUM(L21:L24)</f>
        <v>0</v>
      </c>
      <c r="M25" s="268">
        <f>SUM(M21:M24)</f>
        <v>30550</v>
      </c>
      <c r="N25" s="267">
        <f t="shared" si="1"/>
        <v>30550</v>
      </c>
      <c r="O25" s="267">
        <f t="shared" si="1"/>
        <v>0</v>
      </c>
      <c r="P25" s="268">
        <f t="shared" si="1"/>
        <v>30550</v>
      </c>
      <c r="Q25" s="266"/>
      <c r="R25" s="269"/>
      <c r="S25" s="269"/>
      <c r="T25" s="269"/>
      <c r="U25" s="269"/>
      <c r="V25" s="269"/>
    </row>
    <row r="26" spans="1:22" s="275" customFormat="1" ht="20.100000000000001" customHeight="1" x14ac:dyDescent="0.2">
      <c r="A26" s="281" t="s">
        <v>2</v>
      </c>
      <c r="B26" s="282">
        <f t="shared" ref="B26:P26" si="2">B19+B25</f>
        <v>40555</v>
      </c>
      <c r="C26" s="282">
        <f t="shared" si="2"/>
        <v>16700</v>
      </c>
      <c r="D26" s="283">
        <f t="shared" si="2"/>
        <v>23855</v>
      </c>
      <c r="E26" s="282">
        <f t="shared" si="2"/>
        <v>47989.03</v>
      </c>
      <c r="F26" s="301">
        <f t="shared" si="2"/>
        <v>16700</v>
      </c>
      <c r="G26" s="283">
        <f t="shared" si="2"/>
        <v>31289</v>
      </c>
      <c r="H26" s="282">
        <f t="shared" si="2"/>
        <v>47989</v>
      </c>
      <c r="I26" s="282">
        <f t="shared" si="2"/>
        <v>17034</v>
      </c>
      <c r="J26" s="283">
        <f t="shared" si="2"/>
        <v>30955</v>
      </c>
      <c r="K26" s="282">
        <f>K19+K25</f>
        <v>47989</v>
      </c>
      <c r="L26" s="282">
        <f>L19+L25</f>
        <v>17201</v>
      </c>
      <c r="M26" s="283">
        <f>M19+M25</f>
        <v>30788</v>
      </c>
      <c r="N26" s="282">
        <f t="shared" si="2"/>
        <v>47989</v>
      </c>
      <c r="O26" s="282">
        <f t="shared" si="2"/>
        <v>17439</v>
      </c>
      <c r="P26" s="283">
        <f t="shared" si="2"/>
        <v>30550</v>
      </c>
      <c r="Q26" s="302" t="s">
        <v>212</v>
      </c>
      <c r="R26" s="267">
        <f>O2+O4</f>
        <v>47082</v>
      </c>
      <c r="S26" s="269"/>
      <c r="T26" s="269"/>
      <c r="U26" s="269"/>
      <c r="V26" s="269"/>
    </row>
    <row r="27" spans="1:22" s="275" customFormat="1" ht="41.25" customHeight="1" x14ac:dyDescent="0.2">
      <c r="A27" s="284" t="s">
        <v>206</v>
      </c>
      <c r="B27" s="391">
        <f>C2-B19</f>
        <v>-180</v>
      </c>
      <c r="C27" s="392"/>
      <c r="D27" s="393"/>
      <c r="E27" s="391">
        <f>F19-E19</f>
        <v>-739.02999999999884</v>
      </c>
      <c r="F27" s="392"/>
      <c r="G27" s="393"/>
      <c r="H27" s="391">
        <f>I19-H19</f>
        <v>-405</v>
      </c>
      <c r="I27" s="392"/>
      <c r="J27" s="393"/>
      <c r="K27" s="391">
        <f>L19-K19</f>
        <v>-238</v>
      </c>
      <c r="L27" s="392"/>
      <c r="M27" s="393"/>
      <c r="N27" s="392">
        <f>O2-O19</f>
        <v>96</v>
      </c>
      <c r="O27" s="392"/>
      <c r="P27" s="393"/>
      <c r="Q27" s="285"/>
      <c r="R27" s="269"/>
      <c r="S27" s="269"/>
      <c r="T27" s="269"/>
      <c r="U27" s="269"/>
      <c r="V27" s="269"/>
    </row>
    <row r="28" spans="1:22" s="276" customFormat="1" ht="45" customHeight="1" x14ac:dyDescent="0.2">
      <c r="A28" s="303" t="s">
        <v>207</v>
      </c>
      <c r="B28" s="284"/>
      <c r="C28" s="284"/>
      <c r="D28" s="284"/>
      <c r="E28" s="304"/>
      <c r="F28" s="305">
        <f>SUM(F4+F2)-E19-E25</f>
        <v>-1575.0299999999988</v>
      </c>
      <c r="G28" s="303"/>
      <c r="H28" s="284"/>
      <c r="I28" s="305">
        <f>SUM(I2+I4)-H19-H25</f>
        <v>-1408</v>
      </c>
      <c r="J28" s="303"/>
      <c r="K28" s="284"/>
      <c r="L28" s="284">
        <f>SUM(L2+L4)-K19-K25</f>
        <v>-1241</v>
      </c>
      <c r="M28" s="284"/>
      <c r="N28" s="284"/>
      <c r="O28" s="305">
        <f>SUM(O2+O4)-N19-N25</f>
        <v>-907</v>
      </c>
      <c r="P28" s="303"/>
      <c r="Q28" s="306" t="s">
        <v>213</v>
      </c>
    </row>
    <row r="29" spans="1:22" x14ac:dyDescent="0.2">
      <c r="B29" s="210"/>
      <c r="C29" s="210" t="s">
        <v>215</v>
      </c>
      <c r="D29" s="210"/>
      <c r="E29" s="210"/>
      <c r="F29" s="210">
        <f>F28-15000</f>
        <v>-16575.03</v>
      </c>
      <c r="G29" s="210"/>
      <c r="H29" s="286"/>
      <c r="I29" s="210">
        <f>I28-15000</f>
        <v>-16408</v>
      </c>
      <c r="J29" s="210"/>
      <c r="K29" s="210"/>
      <c r="L29" s="210">
        <f>L28-15000</f>
        <v>-16241</v>
      </c>
      <c r="M29" s="210"/>
      <c r="N29" s="210"/>
      <c r="O29" s="210">
        <f>O28-15000</f>
        <v>-15907</v>
      </c>
      <c r="P29" s="210"/>
      <c r="Q29" s="277"/>
      <c r="R29" s="210"/>
      <c r="S29" s="277"/>
      <c r="T29" s="210"/>
      <c r="U29" s="210"/>
      <c r="V29" s="210"/>
    </row>
    <row r="30" spans="1:22" ht="14.25" x14ac:dyDescent="0.2">
      <c r="A30" s="287" t="s">
        <v>208</v>
      </c>
      <c r="B30" s="288"/>
      <c r="C30" s="288"/>
      <c r="D30" s="288"/>
      <c r="E30" s="288"/>
      <c r="F30" s="288"/>
      <c r="G30" s="288"/>
      <c r="H30" s="288"/>
      <c r="I30" s="288"/>
      <c r="J30" s="210"/>
      <c r="K30" s="210"/>
      <c r="L30" s="210"/>
      <c r="M30" s="210"/>
      <c r="N30" s="210"/>
      <c r="O30" s="210"/>
      <c r="P30" s="210"/>
      <c r="Q30" s="277"/>
      <c r="R30" s="210"/>
      <c r="S30" s="277"/>
      <c r="T30" s="210"/>
      <c r="U30" s="210"/>
      <c r="V30" s="210"/>
    </row>
    <row r="31" spans="1:22" ht="14.25" x14ac:dyDescent="0.2">
      <c r="A31" s="289" t="s">
        <v>202</v>
      </c>
      <c r="B31" s="290"/>
      <c r="C31" s="290"/>
      <c r="D31" s="290"/>
      <c r="E31" s="290"/>
      <c r="F31" s="290"/>
      <c r="G31" s="290"/>
      <c r="H31" s="290"/>
      <c r="I31" s="290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</row>
    <row r="32" spans="1:22" ht="14.25" x14ac:dyDescent="0.2">
      <c r="A32" s="291" t="s">
        <v>192</v>
      </c>
      <c r="B32" s="290"/>
      <c r="C32" s="290"/>
      <c r="D32" s="290"/>
      <c r="E32" s="290"/>
      <c r="F32" s="290"/>
      <c r="G32" s="290"/>
      <c r="H32" s="290"/>
      <c r="I32" s="290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</row>
    <row r="33" spans="1:22" ht="14.25" x14ac:dyDescent="0.2">
      <c r="A33" s="307" t="s">
        <v>214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</row>
    <row r="34" spans="1:22" x14ac:dyDescent="0.2">
      <c r="B34" s="292"/>
      <c r="C34" s="292"/>
      <c r="D34" s="292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</row>
    <row r="35" spans="1:22" ht="14.25" x14ac:dyDescent="0.2">
      <c r="A35" s="293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</row>
    <row r="36" spans="1:22" ht="14.25" x14ac:dyDescent="0.2">
      <c r="A36" s="293"/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</row>
    <row r="37" spans="1:22" ht="14.25" x14ac:dyDescent="0.2">
      <c r="A37" s="293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</row>
    <row r="38" spans="1:22" ht="14.25" x14ac:dyDescent="0.2">
      <c r="A38" s="293"/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</row>
    <row r="39" spans="1:22" ht="14.25" x14ac:dyDescent="0.2">
      <c r="A39" s="293"/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</row>
    <row r="40" spans="1:22" ht="14.25" x14ac:dyDescent="0.2">
      <c r="A40" s="293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</row>
    <row r="41" spans="1:22" ht="14.25" x14ac:dyDescent="0.2">
      <c r="A41" s="293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</row>
    <row r="42" spans="1:22" ht="14.25" x14ac:dyDescent="0.2">
      <c r="A42" s="293"/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</row>
    <row r="43" spans="1:22" ht="14.25" x14ac:dyDescent="0.2">
      <c r="A43" s="293"/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</row>
    <row r="44" spans="1:22" ht="15" x14ac:dyDescent="0.2">
      <c r="A44" s="294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</row>
    <row r="45" spans="1:22" ht="15" x14ac:dyDescent="0.2">
      <c r="A45" s="294"/>
      <c r="B45" s="277"/>
      <c r="C45" s="277"/>
      <c r="D45" s="277"/>
      <c r="E45" s="277"/>
      <c r="F45" s="277" t="s">
        <v>11</v>
      </c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</row>
    <row r="46" spans="1:22" ht="14.25" x14ac:dyDescent="0.2">
      <c r="A46" s="293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</row>
    <row r="47" spans="1:22" ht="14.25" x14ac:dyDescent="0.2">
      <c r="A47" s="293"/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</row>
    <row r="48" spans="1:22" ht="14.25" x14ac:dyDescent="0.2">
      <c r="A48" s="293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</row>
    <row r="49" spans="1:22" ht="14.25" x14ac:dyDescent="0.2">
      <c r="A49" s="290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</row>
    <row r="50" spans="1:22" ht="14.25" x14ac:dyDescent="0.2">
      <c r="A50" s="293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</row>
    <row r="51" spans="1:22" ht="14.25" x14ac:dyDescent="0.2">
      <c r="A51" s="293"/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</row>
    <row r="52" spans="1:22" ht="15" x14ac:dyDescent="0.2">
      <c r="A52" s="295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R52" s="221"/>
      <c r="T52" s="221"/>
      <c r="U52" s="221"/>
      <c r="V52" s="221"/>
    </row>
    <row r="53" spans="1:22" ht="14.25" x14ac:dyDescent="0.2">
      <c r="A53" s="296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R53" s="221"/>
      <c r="T53" s="221"/>
      <c r="U53" s="221"/>
      <c r="V53" s="221"/>
    </row>
    <row r="54" spans="1:22" ht="14.25" x14ac:dyDescent="0.2">
      <c r="A54" s="296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R54" s="221"/>
      <c r="T54" s="221"/>
      <c r="U54" s="221"/>
      <c r="V54" s="221"/>
    </row>
    <row r="55" spans="1:22" ht="15" x14ac:dyDescent="0.2">
      <c r="A55" s="295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R55" s="221"/>
      <c r="T55" s="221"/>
      <c r="U55" s="221"/>
      <c r="V55" s="221"/>
    </row>
    <row r="56" spans="1:22" x14ac:dyDescent="0.2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R56" s="221"/>
      <c r="T56" s="221"/>
      <c r="U56" s="221"/>
      <c r="V56" s="221"/>
    </row>
    <row r="57" spans="1:22" x14ac:dyDescent="0.2">
      <c r="A57" s="221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R57" s="221"/>
      <c r="T57" s="221"/>
      <c r="U57" s="221"/>
      <c r="V57" s="221"/>
    </row>
    <row r="58" spans="1:22" x14ac:dyDescent="0.2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R58" s="221"/>
      <c r="T58" s="221"/>
      <c r="U58" s="221"/>
      <c r="V58" s="221"/>
    </row>
  </sheetData>
  <mergeCells count="9">
    <mergeCell ref="B1:D1"/>
    <mergeCell ref="E1:P1"/>
    <mergeCell ref="E3:G3"/>
    <mergeCell ref="B27:D27"/>
    <mergeCell ref="E27:G27"/>
    <mergeCell ref="H27:J27"/>
    <mergeCell ref="K27:M27"/>
    <mergeCell ref="N27:P27"/>
    <mergeCell ref="K3:M3"/>
  </mergeCells>
  <printOptions horizontalCentered="1" gridLines="1"/>
  <pageMargins left="0.74803149606299213" right="0.74803149606299213" top="0.6692913385826772" bottom="0.82677165354330717" header="0.35433070866141736" footer="0.51181102362204722"/>
  <pageSetup paperSize="9" scale="53" orientation="landscape" r:id="rId1"/>
  <headerFooter alignWithMargins="0">
    <oddHeader>&amp;C&amp;"Arial,Bold"Nunney Parish Council Precept 2017-18 &amp;12
&amp;R&amp;9Draft 2</oddHeader>
    <oddFooter>&amp;L&amp;9Page &amp;P of &amp;N&amp;C&amp;9&amp;F&amp;R&amp;9 20-12-16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opLeftCell="B47" zoomScaleNormal="100" workbookViewId="0">
      <selection activeCell="A5" sqref="A5:B5"/>
    </sheetView>
  </sheetViews>
  <sheetFormatPr defaultRowHeight="12.75" x14ac:dyDescent="0.2"/>
  <cols>
    <col min="1" max="1" width="11.28515625" style="225" customWidth="1"/>
    <col min="2" max="2" width="40.140625" style="225" customWidth="1"/>
    <col min="3" max="3" width="17.140625" style="225" customWidth="1"/>
    <col min="4" max="4" width="14.5703125" style="225" customWidth="1"/>
    <col min="5" max="6" width="15.5703125" style="225" customWidth="1"/>
    <col min="7" max="7" width="39.28515625" style="209" customWidth="1"/>
    <col min="8" max="8" width="12" style="209" customWidth="1"/>
    <col min="9" max="257" width="9.140625" style="209"/>
    <col min="258" max="258" width="11.28515625" style="209" customWidth="1"/>
    <col min="259" max="259" width="40.140625" style="209" customWidth="1"/>
    <col min="260" max="260" width="17.140625" style="209" customWidth="1"/>
    <col min="261" max="261" width="14.5703125" style="209" customWidth="1"/>
    <col min="262" max="262" width="15.5703125" style="209" customWidth="1"/>
    <col min="263" max="263" width="39.28515625" style="209" customWidth="1"/>
    <col min="264" max="264" width="12" style="209" customWidth="1"/>
    <col min="265" max="513" width="9.140625" style="209"/>
    <col min="514" max="514" width="11.28515625" style="209" customWidth="1"/>
    <col min="515" max="515" width="40.140625" style="209" customWidth="1"/>
    <col min="516" max="516" width="17.140625" style="209" customWidth="1"/>
    <col min="517" max="517" width="14.5703125" style="209" customWidth="1"/>
    <col min="518" max="518" width="15.5703125" style="209" customWidth="1"/>
    <col min="519" max="519" width="39.28515625" style="209" customWidth="1"/>
    <col min="520" max="520" width="12" style="209" customWidth="1"/>
    <col min="521" max="769" width="9.140625" style="209"/>
    <col min="770" max="770" width="11.28515625" style="209" customWidth="1"/>
    <col min="771" max="771" width="40.140625" style="209" customWidth="1"/>
    <col min="772" max="772" width="17.140625" style="209" customWidth="1"/>
    <col min="773" max="773" width="14.5703125" style="209" customWidth="1"/>
    <col min="774" max="774" width="15.5703125" style="209" customWidth="1"/>
    <col min="775" max="775" width="39.28515625" style="209" customWidth="1"/>
    <col min="776" max="776" width="12" style="209" customWidth="1"/>
    <col min="777" max="1025" width="9.140625" style="209"/>
    <col min="1026" max="1026" width="11.28515625" style="209" customWidth="1"/>
    <col min="1027" max="1027" width="40.140625" style="209" customWidth="1"/>
    <col min="1028" max="1028" width="17.140625" style="209" customWidth="1"/>
    <col min="1029" max="1029" width="14.5703125" style="209" customWidth="1"/>
    <col min="1030" max="1030" width="15.5703125" style="209" customWidth="1"/>
    <col min="1031" max="1031" width="39.28515625" style="209" customWidth="1"/>
    <col min="1032" max="1032" width="12" style="209" customWidth="1"/>
    <col min="1033" max="1281" width="9.140625" style="209"/>
    <col min="1282" max="1282" width="11.28515625" style="209" customWidth="1"/>
    <col min="1283" max="1283" width="40.140625" style="209" customWidth="1"/>
    <col min="1284" max="1284" width="17.140625" style="209" customWidth="1"/>
    <col min="1285" max="1285" width="14.5703125" style="209" customWidth="1"/>
    <col min="1286" max="1286" width="15.5703125" style="209" customWidth="1"/>
    <col min="1287" max="1287" width="39.28515625" style="209" customWidth="1"/>
    <col min="1288" max="1288" width="12" style="209" customWidth="1"/>
    <col min="1289" max="1537" width="9.140625" style="209"/>
    <col min="1538" max="1538" width="11.28515625" style="209" customWidth="1"/>
    <col min="1539" max="1539" width="40.140625" style="209" customWidth="1"/>
    <col min="1540" max="1540" width="17.140625" style="209" customWidth="1"/>
    <col min="1541" max="1541" width="14.5703125" style="209" customWidth="1"/>
    <col min="1542" max="1542" width="15.5703125" style="209" customWidth="1"/>
    <col min="1543" max="1543" width="39.28515625" style="209" customWidth="1"/>
    <col min="1544" max="1544" width="12" style="209" customWidth="1"/>
    <col min="1545" max="1793" width="9.140625" style="209"/>
    <col min="1794" max="1794" width="11.28515625" style="209" customWidth="1"/>
    <col min="1795" max="1795" width="40.140625" style="209" customWidth="1"/>
    <col min="1796" max="1796" width="17.140625" style="209" customWidth="1"/>
    <col min="1797" max="1797" width="14.5703125" style="209" customWidth="1"/>
    <col min="1798" max="1798" width="15.5703125" style="209" customWidth="1"/>
    <col min="1799" max="1799" width="39.28515625" style="209" customWidth="1"/>
    <col min="1800" max="1800" width="12" style="209" customWidth="1"/>
    <col min="1801" max="2049" width="9.140625" style="209"/>
    <col min="2050" max="2050" width="11.28515625" style="209" customWidth="1"/>
    <col min="2051" max="2051" width="40.140625" style="209" customWidth="1"/>
    <col min="2052" max="2052" width="17.140625" style="209" customWidth="1"/>
    <col min="2053" max="2053" width="14.5703125" style="209" customWidth="1"/>
    <col min="2054" max="2054" width="15.5703125" style="209" customWidth="1"/>
    <col min="2055" max="2055" width="39.28515625" style="209" customWidth="1"/>
    <col min="2056" max="2056" width="12" style="209" customWidth="1"/>
    <col min="2057" max="2305" width="9.140625" style="209"/>
    <col min="2306" max="2306" width="11.28515625" style="209" customWidth="1"/>
    <col min="2307" max="2307" width="40.140625" style="209" customWidth="1"/>
    <col min="2308" max="2308" width="17.140625" style="209" customWidth="1"/>
    <col min="2309" max="2309" width="14.5703125" style="209" customWidth="1"/>
    <col min="2310" max="2310" width="15.5703125" style="209" customWidth="1"/>
    <col min="2311" max="2311" width="39.28515625" style="209" customWidth="1"/>
    <col min="2312" max="2312" width="12" style="209" customWidth="1"/>
    <col min="2313" max="2561" width="9.140625" style="209"/>
    <col min="2562" max="2562" width="11.28515625" style="209" customWidth="1"/>
    <col min="2563" max="2563" width="40.140625" style="209" customWidth="1"/>
    <col min="2564" max="2564" width="17.140625" style="209" customWidth="1"/>
    <col min="2565" max="2565" width="14.5703125" style="209" customWidth="1"/>
    <col min="2566" max="2566" width="15.5703125" style="209" customWidth="1"/>
    <col min="2567" max="2567" width="39.28515625" style="209" customWidth="1"/>
    <col min="2568" max="2568" width="12" style="209" customWidth="1"/>
    <col min="2569" max="2817" width="9.140625" style="209"/>
    <col min="2818" max="2818" width="11.28515625" style="209" customWidth="1"/>
    <col min="2819" max="2819" width="40.140625" style="209" customWidth="1"/>
    <col min="2820" max="2820" width="17.140625" style="209" customWidth="1"/>
    <col min="2821" max="2821" width="14.5703125" style="209" customWidth="1"/>
    <col min="2822" max="2822" width="15.5703125" style="209" customWidth="1"/>
    <col min="2823" max="2823" width="39.28515625" style="209" customWidth="1"/>
    <col min="2824" max="2824" width="12" style="209" customWidth="1"/>
    <col min="2825" max="3073" width="9.140625" style="209"/>
    <col min="3074" max="3074" width="11.28515625" style="209" customWidth="1"/>
    <col min="3075" max="3075" width="40.140625" style="209" customWidth="1"/>
    <col min="3076" max="3076" width="17.140625" style="209" customWidth="1"/>
    <col min="3077" max="3077" width="14.5703125" style="209" customWidth="1"/>
    <col min="3078" max="3078" width="15.5703125" style="209" customWidth="1"/>
    <col min="3079" max="3079" width="39.28515625" style="209" customWidth="1"/>
    <col min="3080" max="3080" width="12" style="209" customWidth="1"/>
    <col min="3081" max="3329" width="9.140625" style="209"/>
    <col min="3330" max="3330" width="11.28515625" style="209" customWidth="1"/>
    <col min="3331" max="3331" width="40.140625" style="209" customWidth="1"/>
    <col min="3332" max="3332" width="17.140625" style="209" customWidth="1"/>
    <col min="3333" max="3333" width="14.5703125" style="209" customWidth="1"/>
    <col min="3334" max="3334" width="15.5703125" style="209" customWidth="1"/>
    <col min="3335" max="3335" width="39.28515625" style="209" customWidth="1"/>
    <col min="3336" max="3336" width="12" style="209" customWidth="1"/>
    <col min="3337" max="3585" width="9.140625" style="209"/>
    <col min="3586" max="3586" width="11.28515625" style="209" customWidth="1"/>
    <col min="3587" max="3587" width="40.140625" style="209" customWidth="1"/>
    <col min="3588" max="3588" width="17.140625" style="209" customWidth="1"/>
    <col min="3589" max="3589" width="14.5703125" style="209" customWidth="1"/>
    <col min="3590" max="3590" width="15.5703125" style="209" customWidth="1"/>
    <col min="3591" max="3591" width="39.28515625" style="209" customWidth="1"/>
    <col min="3592" max="3592" width="12" style="209" customWidth="1"/>
    <col min="3593" max="3841" width="9.140625" style="209"/>
    <col min="3842" max="3842" width="11.28515625" style="209" customWidth="1"/>
    <col min="3843" max="3843" width="40.140625" style="209" customWidth="1"/>
    <col min="3844" max="3844" width="17.140625" style="209" customWidth="1"/>
    <col min="3845" max="3845" width="14.5703125" style="209" customWidth="1"/>
    <col min="3846" max="3846" width="15.5703125" style="209" customWidth="1"/>
    <col min="3847" max="3847" width="39.28515625" style="209" customWidth="1"/>
    <col min="3848" max="3848" width="12" style="209" customWidth="1"/>
    <col min="3849" max="4097" width="9.140625" style="209"/>
    <col min="4098" max="4098" width="11.28515625" style="209" customWidth="1"/>
    <col min="4099" max="4099" width="40.140625" style="209" customWidth="1"/>
    <col min="4100" max="4100" width="17.140625" style="209" customWidth="1"/>
    <col min="4101" max="4101" width="14.5703125" style="209" customWidth="1"/>
    <col min="4102" max="4102" width="15.5703125" style="209" customWidth="1"/>
    <col min="4103" max="4103" width="39.28515625" style="209" customWidth="1"/>
    <col min="4104" max="4104" width="12" style="209" customWidth="1"/>
    <col min="4105" max="4353" width="9.140625" style="209"/>
    <col min="4354" max="4354" width="11.28515625" style="209" customWidth="1"/>
    <col min="4355" max="4355" width="40.140625" style="209" customWidth="1"/>
    <col min="4356" max="4356" width="17.140625" style="209" customWidth="1"/>
    <col min="4357" max="4357" width="14.5703125" style="209" customWidth="1"/>
    <col min="4358" max="4358" width="15.5703125" style="209" customWidth="1"/>
    <col min="4359" max="4359" width="39.28515625" style="209" customWidth="1"/>
    <col min="4360" max="4360" width="12" style="209" customWidth="1"/>
    <col min="4361" max="4609" width="9.140625" style="209"/>
    <col min="4610" max="4610" width="11.28515625" style="209" customWidth="1"/>
    <col min="4611" max="4611" width="40.140625" style="209" customWidth="1"/>
    <col min="4612" max="4612" width="17.140625" style="209" customWidth="1"/>
    <col min="4613" max="4613" width="14.5703125" style="209" customWidth="1"/>
    <col min="4614" max="4614" width="15.5703125" style="209" customWidth="1"/>
    <col min="4615" max="4615" width="39.28515625" style="209" customWidth="1"/>
    <col min="4616" max="4616" width="12" style="209" customWidth="1"/>
    <col min="4617" max="4865" width="9.140625" style="209"/>
    <col min="4866" max="4866" width="11.28515625" style="209" customWidth="1"/>
    <col min="4867" max="4867" width="40.140625" style="209" customWidth="1"/>
    <col min="4868" max="4868" width="17.140625" style="209" customWidth="1"/>
    <col min="4869" max="4869" width="14.5703125" style="209" customWidth="1"/>
    <col min="4870" max="4870" width="15.5703125" style="209" customWidth="1"/>
    <col min="4871" max="4871" width="39.28515625" style="209" customWidth="1"/>
    <col min="4872" max="4872" width="12" style="209" customWidth="1"/>
    <col min="4873" max="5121" width="9.140625" style="209"/>
    <col min="5122" max="5122" width="11.28515625" style="209" customWidth="1"/>
    <col min="5123" max="5123" width="40.140625" style="209" customWidth="1"/>
    <col min="5124" max="5124" width="17.140625" style="209" customWidth="1"/>
    <col min="5125" max="5125" width="14.5703125" style="209" customWidth="1"/>
    <col min="5126" max="5126" width="15.5703125" style="209" customWidth="1"/>
    <col min="5127" max="5127" width="39.28515625" style="209" customWidth="1"/>
    <col min="5128" max="5128" width="12" style="209" customWidth="1"/>
    <col min="5129" max="5377" width="9.140625" style="209"/>
    <col min="5378" max="5378" width="11.28515625" style="209" customWidth="1"/>
    <col min="5379" max="5379" width="40.140625" style="209" customWidth="1"/>
    <col min="5380" max="5380" width="17.140625" style="209" customWidth="1"/>
    <col min="5381" max="5381" width="14.5703125" style="209" customWidth="1"/>
    <col min="5382" max="5382" width="15.5703125" style="209" customWidth="1"/>
    <col min="5383" max="5383" width="39.28515625" style="209" customWidth="1"/>
    <col min="5384" max="5384" width="12" style="209" customWidth="1"/>
    <col min="5385" max="5633" width="9.140625" style="209"/>
    <col min="5634" max="5634" width="11.28515625" style="209" customWidth="1"/>
    <col min="5635" max="5635" width="40.140625" style="209" customWidth="1"/>
    <col min="5636" max="5636" width="17.140625" style="209" customWidth="1"/>
    <col min="5637" max="5637" width="14.5703125" style="209" customWidth="1"/>
    <col min="5638" max="5638" width="15.5703125" style="209" customWidth="1"/>
    <col min="5639" max="5639" width="39.28515625" style="209" customWidth="1"/>
    <col min="5640" max="5640" width="12" style="209" customWidth="1"/>
    <col min="5641" max="5889" width="9.140625" style="209"/>
    <col min="5890" max="5890" width="11.28515625" style="209" customWidth="1"/>
    <col min="5891" max="5891" width="40.140625" style="209" customWidth="1"/>
    <col min="5892" max="5892" width="17.140625" style="209" customWidth="1"/>
    <col min="5893" max="5893" width="14.5703125" style="209" customWidth="1"/>
    <col min="5894" max="5894" width="15.5703125" style="209" customWidth="1"/>
    <col min="5895" max="5895" width="39.28515625" style="209" customWidth="1"/>
    <col min="5896" max="5896" width="12" style="209" customWidth="1"/>
    <col min="5897" max="6145" width="9.140625" style="209"/>
    <col min="6146" max="6146" width="11.28515625" style="209" customWidth="1"/>
    <col min="6147" max="6147" width="40.140625" style="209" customWidth="1"/>
    <col min="6148" max="6148" width="17.140625" style="209" customWidth="1"/>
    <col min="6149" max="6149" width="14.5703125" style="209" customWidth="1"/>
    <col min="6150" max="6150" width="15.5703125" style="209" customWidth="1"/>
    <col min="6151" max="6151" width="39.28515625" style="209" customWidth="1"/>
    <col min="6152" max="6152" width="12" style="209" customWidth="1"/>
    <col min="6153" max="6401" width="9.140625" style="209"/>
    <col min="6402" max="6402" width="11.28515625" style="209" customWidth="1"/>
    <col min="6403" max="6403" width="40.140625" style="209" customWidth="1"/>
    <col min="6404" max="6404" width="17.140625" style="209" customWidth="1"/>
    <col min="6405" max="6405" width="14.5703125" style="209" customWidth="1"/>
    <col min="6406" max="6406" width="15.5703125" style="209" customWidth="1"/>
    <col min="6407" max="6407" width="39.28515625" style="209" customWidth="1"/>
    <col min="6408" max="6408" width="12" style="209" customWidth="1"/>
    <col min="6409" max="6657" width="9.140625" style="209"/>
    <col min="6658" max="6658" width="11.28515625" style="209" customWidth="1"/>
    <col min="6659" max="6659" width="40.140625" style="209" customWidth="1"/>
    <col min="6660" max="6660" width="17.140625" style="209" customWidth="1"/>
    <col min="6661" max="6661" width="14.5703125" style="209" customWidth="1"/>
    <col min="6662" max="6662" width="15.5703125" style="209" customWidth="1"/>
    <col min="6663" max="6663" width="39.28515625" style="209" customWidth="1"/>
    <col min="6664" max="6664" width="12" style="209" customWidth="1"/>
    <col min="6665" max="6913" width="9.140625" style="209"/>
    <col min="6914" max="6914" width="11.28515625" style="209" customWidth="1"/>
    <col min="6915" max="6915" width="40.140625" style="209" customWidth="1"/>
    <col min="6916" max="6916" width="17.140625" style="209" customWidth="1"/>
    <col min="6917" max="6917" width="14.5703125" style="209" customWidth="1"/>
    <col min="6918" max="6918" width="15.5703125" style="209" customWidth="1"/>
    <col min="6919" max="6919" width="39.28515625" style="209" customWidth="1"/>
    <col min="6920" max="6920" width="12" style="209" customWidth="1"/>
    <col min="6921" max="7169" width="9.140625" style="209"/>
    <col min="7170" max="7170" width="11.28515625" style="209" customWidth="1"/>
    <col min="7171" max="7171" width="40.140625" style="209" customWidth="1"/>
    <col min="7172" max="7172" width="17.140625" style="209" customWidth="1"/>
    <col min="7173" max="7173" width="14.5703125" style="209" customWidth="1"/>
    <col min="7174" max="7174" width="15.5703125" style="209" customWidth="1"/>
    <col min="7175" max="7175" width="39.28515625" style="209" customWidth="1"/>
    <col min="7176" max="7176" width="12" style="209" customWidth="1"/>
    <col min="7177" max="7425" width="9.140625" style="209"/>
    <col min="7426" max="7426" width="11.28515625" style="209" customWidth="1"/>
    <col min="7427" max="7427" width="40.140625" style="209" customWidth="1"/>
    <col min="7428" max="7428" width="17.140625" style="209" customWidth="1"/>
    <col min="7429" max="7429" width="14.5703125" style="209" customWidth="1"/>
    <col min="7430" max="7430" width="15.5703125" style="209" customWidth="1"/>
    <col min="7431" max="7431" width="39.28515625" style="209" customWidth="1"/>
    <col min="7432" max="7432" width="12" style="209" customWidth="1"/>
    <col min="7433" max="7681" width="9.140625" style="209"/>
    <col min="7682" max="7682" width="11.28515625" style="209" customWidth="1"/>
    <col min="7683" max="7683" width="40.140625" style="209" customWidth="1"/>
    <col min="7684" max="7684" width="17.140625" style="209" customWidth="1"/>
    <col min="7685" max="7685" width="14.5703125" style="209" customWidth="1"/>
    <col min="7686" max="7686" width="15.5703125" style="209" customWidth="1"/>
    <col min="7687" max="7687" width="39.28515625" style="209" customWidth="1"/>
    <col min="7688" max="7688" width="12" style="209" customWidth="1"/>
    <col min="7689" max="7937" width="9.140625" style="209"/>
    <col min="7938" max="7938" width="11.28515625" style="209" customWidth="1"/>
    <col min="7939" max="7939" width="40.140625" style="209" customWidth="1"/>
    <col min="7940" max="7940" width="17.140625" style="209" customWidth="1"/>
    <col min="7941" max="7941" width="14.5703125" style="209" customWidth="1"/>
    <col min="7942" max="7942" width="15.5703125" style="209" customWidth="1"/>
    <col min="7943" max="7943" width="39.28515625" style="209" customWidth="1"/>
    <col min="7944" max="7944" width="12" style="209" customWidth="1"/>
    <col min="7945" max="8193" width="9.140625" style="209"/>
    <col min="8194" max="8194" width="11.28515625" style="209" customWidth="1"/>
    <col min="8195" max="8195" width="40.140625" style="209" customWidth="1"/>
    <col min="8196" max="8196" width="17.140625" style="209" customWidth="1"/>
    <col min="8197" max="8197" width="14.5703125" style="209" customWidth="1"/>
    <col min="8198" max="8198" width="15.5703125" style="209" customWidth="1"/>
    <col min="8199" max="8199" width="39.28515625" style="209" customWidth="1"/>
    <col min="8200" max="8200" width="12" style="209" customWidth="1"/>
    <col min="8201" max="8449" width="9.140625" style="209"/>
    <col min="8450" max="8450" width="11.28515625" style="209" customWidth="1"/>
    <col min="8451" max="8451" width="40.140625" style="209" customWidth="1"/>
    <col min="8452" max="8452" width="17.140625" style="209" customWidth="1"/>
    <col min="8453" max="8453" width="14.5703125" style="209" customWidth="1"/>
    <col min="8454" max="8454" width="15.5703125" style="209" customWidth="1"/>
    <col min="8455" max="8455" width="39.28515625" style="209" customWidth="1"/>
    <col min="8456" max="8456" width="12" style="209" customWidth="1"/>
    <col min="8457" max="8705" width="9.140625" style="209"/>
    <col min="8706" max="8706" width="11.28515625" style="209" customWidth="1"/>
    <col min="8707" max="8707" width="40.140625" style="209" customWidth="1"/>
    <col min="8708" max="8708" width="17.140625" style="209" customWidth="1"/>
    <col min="8709" max="8709" width="14.5703125" style="209" customWidth="1"/>
    <col min="8710" max="8710" width="15.5703125" style="209" customWidth="1"/>
    <col min="8711" max="8711" width="39.28515625" style="209" customWidth="1"/>
    <col min="8712" max="8712" width="12" style="209" customWidth="1"/>
    <col min="8713" max="8961" width="9.140625" style="209"/>
    <col min="8962" max="8962" width="11.28515625" style="209" customWidth="1"/>
    <col min="8963" max="8963" width="40.140625" style="209" customWidth="1"/>
    <col min="8964" max="8964" width="17.140625" style="209" customWidth="1"/>
    <col min="8965" max="8965" width="14.5703125" style="209" customWidth="1"/>
    <col min="8966" max="8966" width="15.5703125" style="209" customWidth="1"/>
    <col min="8967" max="8967" width="39.28515625" style="209" customWidth="1"/>
    <col min="8968" max="8968" width="12" style="209" customWidth="1"/>
    <col min="8969" max="9217" width="9.140625" style="209"/>
    <col min="9218" max="9218" width="11.28515625" style="209" customWidth="1"/>
    <col min="9219" max="9219" width="40.140625" style="209" customWidth="1"/>
    <col min="9220" max="9220" width="17.140625" style="209" customWidth="1"/>
    <col min="9221" max="9221" width="14.5703125" style="209" customWidth="1"/>
    <col min="9222" max="9222" width="15.5703125" style="209" customWidth="1"/>
    <col min="9223" max="9223" width="39.28515625" style="209" customWidth="1"/>
    <col min="9224" max="9224" width="12" style="209" customWidth="1"/>
    <col min="9225" max="9473" width="9.140625" style="209"/>
    <col min="9474" max="9474" width="11.28515625" style="209" customWidth="1"/>
    <col min="9475" max="9475" width="40.140625" style="209" customWidth="1"/>
    <col min="9476" max="9476" width="17.140625" style="209" customWidth="1"/>
    <col min="9477" max="9477" width="14.5703125" style="209" customWidth="1"/>
    <col min="9478" max="9478" width="15.5703125" style="209" customWidth="1"/>
    <col min="9479" max="9479" width="39.28515625" style="209" customWidth="1"/>
    <col min="9480" max="9480" width="12" style="209" customWidth="1"/>
    <col min="9481" max="9729" width="9.140625" style="209"/>
    <col min="9730" max="9730" width="11.28515625" style="209" customWidth="1"/>
    <col min="9731" max="9731" width="40.140625" style="209" customWidth="1"/>
    <col min="9732" max="9732" width="17.140625" style="209" customWidth="1"/>
    <col min="9733" max="9733" width="14.5703125" style="209" customWidth="1"/>
    <col min="9734" max="9734" width="15.5703125" style="209" customWidth="1"/>
    <col min="9735" max="9735" width="39.28515625" style="209" customWidth="1"/>
    <col min="9736" max="9736" width="12" style="209" customWidth="1"/>
    <col min="9737" max="9985" width="9.140625" style="209"/>
    <col min="9986" max="9986" width="11.28515625" style="209" customWidth="1"/>
    <col min="9987" max="9987" width="40.140625" style="209" customWidth="1"/>
    <col min="9988" max="9988" width="17.140625" style="209" customWidth="1"/>
    <col min="9989" max="9989" width="14.5703125" style="209" customWidth="1"/>
    <col min="9990" max="9990" width="15.5703125" style="209" customWidth="1"/>
    <col min="9991" max="9991" width="39.28515625" style="209" customWidth="1"/>
    <col min="9992" max="9992" width="12" style="209" customWidth="1"/>
    <col min="9993" max="10241" width="9.140625" style="209"/>
    <col min="10242" max="10242" width="11.28515625" style="209" customWidth="1"/>
    <col min="10243" max="10243" width="40.140625" style="209" customWidth="1"/>
    <col min="10244" max="10244" width="17.140625" style="209" customWidth="1"/>
    <col min="10245" max="10245" width="14.5703125" style="209" customWidth="1"/>
    <col min="10246" max="10246" width="15.5703125" style="209" customWidth="1"/>
    <col min="10247" max="10247" width="39.28515625" style="209" customWidth="1"/>
    <col min="10248" max="10248" width="12" style="209" customWidth="1"/>
    <col min="10249" max="10497" width="9.140625" style="209"/>
    <col min="10498" max="10498" width="11.28515625" style="209" customWidth="1"/>
    <col min="10499" max="10499" width="40.140625" style="209" customWidth="1"/>
    <col min="10500" max="10500" width="17.140625" style="209" customWidth="1"/>
    <col min="10501" max="10501" width="14.5703125" style="209" customWidth="1"/>
    <col min="10502" max="10502" width="15.5703125" style="209" customWidth="1"/>
    <col min="10503" max="10503" width="39.28515625" style="209" customWidth="1"/>
    <col min="10504" max="10504" width="12" style="209" customWidth="1"/>
    <col min="10505" max="10753" width="9.140625" style="209"/>
    <col min="10754" max="10754" width="11.28515625" style="209" customWidth="1"/>
    <col min="10755" max="10755" width="40.140625" style="209" customWidth="1"/>
    <col min="10756" max="10756" width="17.140625" style="209" customWidth="1"/>
    <col min="10757" max="10757" width="14.5703125" style="209" customWidth="1"/>
    <col min="10758" max="10758" width="15.5703125" style="209" customWidth="1"/>
    <col min="10759" max="10759" width="39.28515625" style="209" customWidth="1"/>
    <col min="10760" max="10760" width="12" style="209" customWidth="1"/>
    <col min="10761" max="11009" width="9.140625" style="209"/>
    <col min="11010" max="11010" width="11.28515625" style="209" customWidth="1"/>
    <col min="11011" max="11011" width="40.140625" style="209" customWidth="1"/>
    <col min="11012" max="11012" width="17.140625" style="209" customWidth="1"/>
    <col min="11013" max="11013" width="14.5703125" style="209" customWidth="1"/>
    <col min="11014" max="11014" width="15.5703125" style="209" customWidth="1"/>
    <col min="11015" max="11015" width="39.28515625" style="209" customWidth="1"/>
    <col min="11016" max="11016" width="12" style="209" customWidth="1"/>
    <col min="11017" max="11265" width="9.140625" style="209"/>
    <col min="11266" max="11266" width="11.28515625" style="209" customWidth="1"/>
    <col min="11267" max="11267" width="40.140625" style="209" customWidth="1"/>
    <col min="11268" max="11268" width="17.140625" style="209" customWidth="1"/>
    <col min="11269" max="11269" width="14.5703125" style="209" customWidth="1"/>
    <col min="11270" max="11270" width="15.5703125" style="209" customWidth="1"/>
    <col min="11271" max="11271" width="39.28515625" style="209" customWidth="1"/>
    <col min="11272" max="11272" width="12" style="209" customWidth="1"/>
    <col min="11273" max="11521" width="9.140625" style="209"/>
    <col min="11522" max="11522" width="11.28515625" style="209" customWidth="1"/>
    <col min="11523" max="11523" width="40.140625" style="209" customWidth="1"/>
    <col min="11524" max="11524" width="17.140625" style="209" customWidth="1"/>
    <col min="11525" max="11525" width="14.5703125" style="209" customWidth="1"/>
    <col min="11526" max="11526" width="15.5703125" style="209" customWidth="1"/>
    <col min="11527" max="11527" width="39.28515625" style="209" customWidth="1"/>
    <col min="11528" max="11528" width="12" style="209" customWidth="1"/>
    <col min="11529" max="11777" width="9.140625" style="209"/>
    <col min="11778" max="11778" width="11.28515625" style="209" customWidth="1"/>
    <col min="11779" max="11779" width="40.140625" style="209" customWidth="1"/>
    <col min="11780" max="11780" width="17.140625" style="209" customWidth="1"/>
    <col min="11781" max="11781" width="14.5703125" style="209" customWidth="1"/>
    <col min="11782" max="11782" width="15.5703125" style="209" customWidth="1"/>
    <col min="11783" max="11783" width="39.28515625" style="209" customWidth="1"/>
    <col min="11784" max="11784" width="12" style="209" customWidth="1"/>
    <col min="11785" max="12033" width="9.140625" style="209"/>
    <col min="12034" max="12034" width="11.28515625" style="209" customWidth="1"/>
    <col min="12035" max="12035" width="40.140625" style="209" customWidth="1"/>
    <col min="12036" max="12036" width="17.140625" style="209" customWidth="1"/>
    <col min="12037" max="12037" width="14.5703125" style="209" customWidth="1"/>
    <col min="12038" max="12038" width="15.5703125" style="209" customWidth="1"/>
    <col min="12039" max="12039" width="39.28515625" style="209" customWidth="1"/>
    <col min="12040" max="12040" width="12" style="209" customWidth="1"/>
    <col min="12041" max="12289" width="9.140625" style="209"/>
    <col min="12290" max="12290" width="11.28515625" style="209" customWidth="1"/>
    <col min="12291" max="12291" width="40.140625" style="209" customWidth="1"/>
    <col min="12292" max="12292" width="17.140625" style="209" customWidth="1"/>
    <col min="12293" max="12293" width="14.5703125" style="209" customWidth="1"/>
    <col min="12294" max="12294" width="15.5703125" style="209" customWidth="1"/>
    <col min="12295" max="12295" width="39.28515625" style="209" customWidth="1"/>
    <col min="12296" max="12296" width="12" style="209" customWidth="1"/>
    <col min="12297" max="12545" width="9.140625" style="209"/>
    <col min="12546" max="12546" width="11.28515625" style="209" customWidth="1"/>
    <col min="12547" max="12547" width="40.140625" style="209" customWidth="1"/>
    <col min="12548" max="12548" width="17.140625" style="209" customWidth="1"/>
    <col min="12549" max="12549" width="14.5703125" style="209" customWidth="1"/>
    <col min="12550" max="12550" width="15.5703125" style="209" customWidth="1"/>
    <col min="12551" max="12551" width="39.28515625" style="209" customWidth="1"/>
    <col min="12552" max="12552" width="12" style="209" customWidth="1"/>
    <col min="12553" max="12801" width="9.140625" style="209"/>
    <col min="12802" max="12802" width="11.28515625" style="209" customWidth="1"/>
    <col min="12803" max="12803" width="40.140625" style="209" customWidth="1"/>
    <col min="12804" max="12804" width="17.140625" style="209" customWidth="1"/>
    <col min="12805" max="12805" width="14.5703125" style="209" customWidth="1"/>
    <col min="12806" max="12806" width="15.5703125" style="209" customWidth="1"/>
    <col min="12807" max="12807" width="39.28515625" style="209" customWidth="1"/>
    <col min="12808" max="12808" width="12" style="209" customWidth="1"/>
    <col min="12809" max="13057" width="9.140625" style="209"/>
    <col min="13058" max="13058" width="11.28515625" style="209" customWidth="1"/>
    <col min="13059" max="13059" width="40.140625" style="209" customWidth="1"/>
    <col min="13060" max="13060" width="17.140625" style="209" customWidth="1"/>
    <col min="13061" max="13061" width="14.5703125" style="209" customWidth="1"/>
    <col min="13062" max="13062" width="15.5703125" style="209" customWidth="1"/>
    <col min="13063" max="13063" width="39.28515625" style="209" customWidth="1"/>
    <col min="13064" max="13064" width="12" style="209" customWidth="1"/>
    <col min="13065" max="13313" width="9.140625" style="209"/>
    <col min="13314" max="13314" width="11.28515625" style="209" customWidth="1"/>
    <col min="13315" max="13315" width="40.140625" style="209" customWidth="1"/>
    <col min="13316" max="13316" width="17.140625" style="209" customWidth="1"/>
    <col min="13317" max="13317" width="14.5703125" style="209" customWidth="1"/>
    <col min="13318" max="13318" width="15.5703125" style="209" customWidth="1"/>
    <col min="13319" max="13319" width="39.28515625" style="209" customWidth="1"/>
    <col min="13320" max="13320" width="12" style="209" customWidth="1"/>
    <col min="13321" max="13569" width="9.140625" style="209"/>
    <col min="13570" max="13570" width="11.28515625" style="209" customWidth="1"/>
    <col min="13571" max="13571" width="40.140625" style="209" customWidth="1"/>
    <col min="13572" max="13572" width="17.140625" style="209" customWidth="1"/>
    <col min="13573" max="13573" width="14.5703125" style="209" customWidth="1"/>
    <col min="13574" max="13574" width="15.5703125" style="209" customWidth="1"/>
    <col min="13575" max="13575" width="39.28515625" style="209" customWidth="1"/>
    <col min="13576" max="13576" width="12" style="209" customWidth="1"/>
    <col min="13577" max="13825" width="9.140625" style="209"/>
    <col min="13826" max="13826" width="11.28515625" style="209" customWidth="1"/>
    <col min="13827" max="13827" width="40.140625" style="209" customWidth="1"/>
    <col min="13828" max="13828" width="17.140625" style="209" customWidth="1"/>
    <col min="13829" max="13829" width="14.5703125" style="209" customWidth="1"/>
    <col min="13830" max="13830" width="15.5703125" style="209" customWidth="1"/>
    <col min="13831" max="13831" width="39.28515625" style="209" customWidth="1"/>
    <col min="13832" max="13832" width="12" style="209" customWidth="1"/>
    <col min="13833" max="14081" width="9.140625" style="209"/>
    <col min="14082" max="14082" width="11.28515625" style="209" customWidth="1"/>
    <col min="14083" max="14083" width="40.140625" style="209" customWidth="1"/>
    <col min="14084" max="14084" width="17.140625" style="209" customWidth="1"/>
    <col min="14085" max="14085" width="14.5703125" style="209" customWidth="1"/>
    <col min="14086" max="14086" width="15.5703125" style="209" customWidth="1"/>
    <col min="14087" max="14087" width="39.28515625" style="209" customWidth="1"/>
    <col min="14088" max="14088" width="12" style="209" customWidth="1"/>
    <col min="14089" max="14337" width="9.140625" style="209"/>
    <col min="14338" max="14338" width="11.28515625" style="209" customWidth="1"/>
    <col min="14339" max="14339" width="40.140625" style="209" customWidth="1"/>
    <col min="14340" max="14340" width="17.140625" style="209" customWidth="1"/>
    <col min="14341" max="14341" width="14.5703125" style="209" customWidth="1"/>
    <col min="14342" max="14342" width="15.5703125" style="209" customWidth="1"/>
    <col min="14343" max="14343" width="39.28515625" style="209" customWidth="1"/>
    <col min="14344" max="14344" width="12" style="209" customWidth="1"/>
    <col min="14345" max="14593" width="9.140625" style="209"/>
    <col min="14594" max="14594" width="11.28515625" style="209" customWidth="1"/>
    <col min="14595" max="14595" width="40.140625" style="209" customWidth="1"/>
    <col min="14596" max="14596" width="17.140625" style="209" customWidth="1"/>
    <col min="14597" max="14597" width="14.5703125" style="209" customWidth="1"/>
    <col min="14598" max="14598" width="15.5703125" style="209" customWidth="1"/>
    <col min="14599" max="14599" width="39.28515625" style="209" customWidth="1"/>
    <col min="14600" max="14600" width="12" style="209" customWidth="1"/>
    <col min="14601" max="14849" width="9.140625" style="209"/>
    <col min="14850" max="14850" width="11.28515625" style="209" customWidth="1"/>
    <col min="14851" max="14851" width="40.140625" style="209" customWidth="1"/>
    <col min="14852" max="14852" width="17.140625" style="209" customWidth="1"/>
    <col min="14853" max="14853" width="14.5703125" style="209" customWidth="1"/>
    <col min="14854" max="14854" width="15.5703125" style="209" customWidth="1"/>
    <col min="14855" max="14855" width="39.28515625" style="209" customWidth="1"/>
    <col min="14856" max="14856" width="12" style="209" customWidth="1"/>
    <col min="14857" max="15105" width="9.140625" style="209"/>
    <col min="15106" max="15106" width="11.28515625" style="209" customWidth="1"/>
    <col min="15107" max="15107" width="40.140625" style="209" customWidth="1"/>
    <col min="15108" max="15108" width="17.140625" style="209" customWidth="1"/>
    <col min="15109" max="15109" width="14.5703125" style="209" customWidth="1"/>
    <col min="15110" max="15110" width="15.5703125" style="209" customWidth="1"/>
    <col min="15111" max="15111" width="39.28515625" style="209" customWidth="1"/>
    <col min="15112" max="15112" width="12" style="209" customWidth="1"/>
    <col min="15113" max="15361" width="9.140625" style="209"/>
    <col min="15362" max="15362" width="11.28515625" style="209" customWidth="1"/>
    <col min="15363" max="15363" width="40.140625" style="209" customWidth="1"/>
    <col min="15364" max="15364" width="17.140625" style="209" customWidth="1"/>
    <col min="15365" max="15365" width="14.5703125" style="209" customWidth="1"/>
    <col min="15366" max="15366" width="15.5703125" style="209" customWidth="1"/>
    <col min="15367" max="15367" width="39.28515625" style="209" customWidth="1"/>
    <col min="15368" max="15368" width="12" style="209" customWidth="1"/>
    <col min="15369" max="15617" width="9.140625" style="209"/>
    <col min="15618" max="15618" width="11.28515625" style="209" customWidth="1"/>
    <col min="15619" max="15619" width="40.140625" style="209" customWidth="1"/>
    <col min="15620" max="15620" width="17.140625" style="209" customWidth="1"/>
    <col min="15621" max="15621" width="14.5703125" style="209" customWidth="1"/>
    <col min="15622" max="15622" width="15.5703125" style="209" customWidth="1"/>
    <col min="15623" max="15623" width="39.28515625" style="209" customWidth="1"/>
    <col min="15624" max="15624" width="12" style="209" customWidth="1"/>
    <col min="15625" max="15873" width="9.140625" style="209"/>
    <col min="15874" max="15874" width="11.28515625" style="209" customWidth="1"/>
    <col min="15875" max="15875" width="40.140625" style="209" customWidth="1"/>
    <col min="15876" max="15876" width="17.140625" style="209" customWidth="1"/>
    <col min="15877" max="15877" width="14.5703125" style="209" customWidth="1"/>
    <col min="15878" max="15878" width="15.5703125" style="209" customWidth="1"/>
    <col min="15879" max="15879" width="39.28515625" style="209" customWidth="1"/>
    <col min="15880" max="15880" width="12" style="209" customWidth="1"/>
    <col min="15881" max="16129" width="9.140625" style="209"/>
    <col min="16130" max="16130" width="11.28515625" style="209" customWidth="1"/>
    <col min="16131" max="16131" width="40.140625" style="209" customWidth="1"/>
    <col min="16132" max="16132" width="17.140625" style="209" customWidth="1"/>
    <col min="16133" max="16133" width="14.5703125" style="209" customWidth="1"/>
    <col min="16134" max="16134" width="15.5703125" style="209" customWidth="1"/>
    <col min="16135" max="16135" width="39.28515625" style="209" customWidth="1"/>
    <col min="16136" max="16136" width="12" style="209" customWidth="1"/>
    <col min="16137" max="16384" width="9.140625" style="209"/>
  </cols>
  <sheetData>
    <row r="1" spans="1:16" s="352" customFormat="1" ht="22.5" customHeight="1" x14ac:dyDescent="0.2">
      <c r="A1" s="353" t="s">
        <v>51</v>
      </c>
      <c r="B1" s="353" t="s">
        <v>52</v>
      </c>
      <c r="C1" s="353" t="s">
        <v>53</v>
      </c>
      <c r="D1" s="353" t="s">
        <v>166</v>
      </c>
      <c r="E1" s="353" t="s">
        <v>149</v>
      </c>
      <c r="F1" s="353" t="s">
        <v>159</v>
      </c>
      <c r="G1" s="353" t="s">
        <v>54</v>
      </c>
      <c r="H1" s="319"/>
      <c r="I1" s="319"/>
      <c r="J1" s="319"/>
      <c r="K1" s="319"/>
      <c r="L1" s="319"/>
      <c r="M1" s="319"/>
      <c r="N1" s="319"/>
      <c r="O1" s="319"/>
      <c r="P1" s="319"/>
    </row>
    <row r="2" spans="1:16" s="329" customFormat="1" ht="31.5" customHeight="1" x14ac:dyDescent="0.2">
      <c r="A2" s="351">
        <v>1</v>
      </c>
      <c r="B2" s="324" t="s">
        <v>150</v>
      </c>
      <c r="C2" s="346">
        <v>37050</v>
      </c>
      <c r="D2" s="324" t="s">
        <v>72</v>
      </c>
      <c r="E2" s="332">
        <v>37543</v>
      </c>
      <c r="F2" s="332">
        <v>37543</v>
      </c>
      <c r="G2" s="324" t="s">
        <v>87</v>
      </c>
    </row>
    <row r="3" spans="1:16" s="233" customFormat="1" ht="20.100000000000001" customHeight="1" x14ac:dyDescent="0.2">
      <c r="A3" s="254">
        <v>2</v>
      </c>
      <c r="B3" s="233" t="s">
        <v>88</v>
      </c>
      <c r="C3" s="233" t="s">
        <v>55</v>
      </c>
      <c r="D3" s="324" t="s">
        <v>72</v>
      </c>
      <c r="E3" s="327">
        <v>10925</v>
      </c>
      <c r="F3" s="327">
        <v>10925</v>
      </c>
      <c r="G3" s="233" t="s">
        <v>133</v>
      </c>
    </row>
    <row r="4" spans="1:16" s="233" customFormat="1" ht="18.75" customHeight="1" x14ac:dyDescent="0.2">
      <c r="A4" s="254">
        <v>3</v>
      </c>
      <c r="B4" s="233" t="s">
        <v>89</v>
      </c>
      <c r="C4" s="233" t="s">
        <v>55</v>
      </c>
      <c r="D4" s="324" t="s">
        <v>72</v>
      </c>
      <c r="E4" s="327">
        <v>6120</v>
      </c>
      <c r="F4" s="327">
        <v>6120</v>
      </c>
    </row>
    <row r="5" spans="1:16" s="233" customFormat="1" ht="20.100000000000001" customHeight="1" x14ac:dyDescent="0.2">
      <c r="A5" s="381" t="s">
        <v>90</v>
      </c>
      <c r="B5" s="381"/>
      <c r="D5" s="324"/>
      <c r="E5" s="270"/>
      <c r="F5" s="270"/>
    </row>
    <row r="6" spans="1:16" s="233" customFormat="1" ht="20.100000000000001" customHeight="1" x14ac:dyDescent="0.2">
      <c r="A6" s="254">
        <v>4</v>
      </c>
      <c r="B6" s="233" t="s">
        <v>56</v>
      </c>
      <c r="C6" s="339">
        <v>36810</v>
      </c>
      <c r="D6" s="324" t="s">
        <v>72</v>
      </c>
      <c r="E6" s="327">
        <v>2903.25</v>
      </c>
      <c r="F6" s="327">
        <v>2903.25</v>
      </c>
    </row>
    <row r="7" spans="1:16" s="233" customFormat="1" ht="20.100000000000001" customHeight="1" x14ac:dyDescent="0.2">
      <c r="A7" s="254">
        <v>5</v>
      </c>
      <c r="B7" s="233" t="s">
        <v>57</v>
      </c>
      <c r="C7" s="233" t="s">
        <v>55</v>
      </c>
      <c r="D7" s="324" t="s">
        <v>72</v>
      </c>
      <c r="E7" s="270">
        <v>8327.52</v>
      </c>
      <c r="F7" s="270">
        <v>8327.52</v>
      </c>
      <c r="G7" s="233" t="s">
        <v>91</v>
      </c>
    </row>
    <row r="8" spans="1:16" s="233" customFormat="1" ht="28.5" customHeight="1" x14ac:dyDescent="0.2">
      <c r="A8" s="254">
        <v>6</v>
      </c>
      <c r="B8" s="233" t="s">
        <v>92</v>
      </c>
      <c r="C8" s="339">
        <v>36067</v>
      </c>
      <c r="D8" s="324" t="s">
        <v>72</v>
      </c>
      <c r="E8" s="270">
        <f>650+1500</f>
        <v>2150</v>
      </c>
      <c r="F8" s="270">
        <f>650+1500</f>
        <v>2150</v>
      </c>
    </row>
    <row r="9" spans="1:16" s="233" customFormat="1" ht="17.25" customHeight="1" x14ac:dyDescent="0.2">
      <c r="A9" s="254">
        <v>7</v>
      </c>
      <c r="B9" s="233" t="s">
        <v>93</v>
      </c>
      <c r="C9" s="233" t="s">
        <v>55</v>
      </c>
      <c r="D9" s="324" t="s">
        <v>72</v>
      </c>
      <c r="E9" s="327"/>
      <c r="F9" s="327"/>
    </row>
    <row r="10" spans="1:16" s="225" customFormat="1" ht="15" customHeight="1" x14ac:dyDescent="0.2">
      <c r="A10" s="348" t="s">
        <v>58</v>
      </c>
      <c r="B10" s="225" t="s">
        <v>59</v>
      </c>
      <c r="E10" s="273">
        <v>550</v>
      </c>
      <c r="F10" s="273">
        <v>550</v>
      </c>
      <c r="G10" s="228"/>
      <c r="L10" s="233"/>
    </row>
    <row r="11" spans="1:16" s="225" customFormat="1" ht="22.5" customHeight="1" x14ac:dyDescent="0.2">
      <c r="A11" s="350" t="s">
        <v>154</v>
      </c>
      <c r="B11" s="225" t="s">
        <v>94</v>
      </c>
      <c r="E11" s="273">
        <v>550</v>
      </c>
      <c r="F11" s="273">
        <v>550</v>
      </c>
      <c r="L11" s="233"/>
    </row>
    <row r="12" spans="1:16" s="225" customFormat="1" ht="20.100000000000001" customHeight="1" x14ac:dyDescent="0.2">
      <c r="A12" s="348" t="s">
        <v>62</v>
      </c>
      <c r="B12" s="225" t="s">
        <v>95</v>
      </c>
      <c r="E12" s="273">
        <v>550</v>
      </c>
      <c r="F12" s="273">
        <v>550</v>
      </c>
      <c r="L12" s="233"/>
    </row>
    <row r="13" spans="1:16" s="225" customFormat="1" ht="20.100000000000001" customHeight="1" x14ac:dyDescent="0.2">
      <c r="A13" s="350" t="s">
        <v>155</v>
      </c>
      <c r="B13" s="225" t="s">
        <v>96</v>
      </c>
      <c r="E13" s="273">
        <v>1100</v>
      </c>
      <c r="F13" s="273">
        <v>1100</v>
      </c>
      <c r="H13" s="345"/>
      <c r="I13" s="345"/>
      <c r="J13" s="345"/>
      <c r="K13" s="345"/>
      <c r="L13" s="292"/>
      <c r="M13" s="345"/>
      <c r="N13" s="345"/>
      <c r="O13" s="345"/>
      <c r="P13" s="345"/>
    </row>
    <row r="14" spans="1:16" s="225" customFormat="1" ht="20.100000000000001" customHeight="1" x14ac:dyDescent="0.2">
      <c r="A14" s="350" t="s">
        <v>66</v>
      </c>
      <c r="B14" s="225" t="s">
        <v>97</v>
      </c>
      <c r="E14" s="273">
        <v>550</v>
      </c>
      <c r="F14" s="273">
        <v>550</v>
      </c>
      <c r="H14" s="345"/>
      <c r="I14" s="345"/>
      <c r="J14" s="345"/>
      <c r="K14" s="345"/>
      <c r="L14" s="292"/>
      <c r="M14" s="345"/>
      <c r="N14" s="345"/>
      <c r="O14" s="345"/>
      <c r="P14" s="345"/>
    </row>
    <row r="15" spans="1:16" s="321" customFormat="1" ht="20.100000000000001" customHeight="1" x14ac:dyDescent="0.2">
      <c r="A15" s="254">
        <v>8</v>
      </c>
      <c r="B15" s="321" t="s">
        <v>98</v>
      </c>
      <c r="C15" s="339">
        <v>37984</v>
      </c>
      <c r="D15" s="324" t="s">
        <v>72</v>
      </c>
      <c r="E15" s="327">
        <v>895</v>
      </c>
      <c r="F15" s="327">
        <v>895</v>
      </c>
      <c r="G15" s="233"/>
      <c r="H15" s="334"/>
      <c r="I15" s="334"/>
      <c r="J15" s="334"/>
      <c r="K15" s="334"/>
      <c r="L15" s="334"/>
      <c r="M15" s="334"/>
      <c r="N15" s="334"/>
      <c r="O15" s="334"/>
      <c r="P15" s="334"/>
    </row>
    <row r="16" spans="1:16" s="321" customFormat="1" ht="20.100000000000001" customHeight="1" x14ac:dyDescent="0.2">
      <c r="A16" s="254">
        <v>9</v>
      </c>
      <c r="B16" s="321" t="s">
        <v>99</v>
      </c>
      <c r="C16" s="233"/>
      <c r="D16" s="233"/>
      <c r="E16" s="349"/>
      <c r="F16" s="349"/>
      <c r="G16" s="233"/>
      <c r="H16" s="336"/>
      <c r="I16" s="336"/>
      <c r="J16" s="336"/>
      <c r="K16" s="336"/>
      <c r="L16" s="336"/>
      <c r="M16" s="334"/>
      <c r="N16" s="334"/>
      <c r="O16" s="334"/>
      <c r="P16" s="334"/>
    </row>
    <row r="17" spans="1:16" s="321" customFormat="1" ht="20.100000000000001" customHeight="1" x14ac:dyDescent="0.2">
      <c r="A17" s="348" t="s">
        <v>58</v>
      </c>
      <c r="B17" s="225" t="s">
        <v>100</v>
      </c>
      <c r="C17" s="339">
        <v>38691</v>
      </c>
      <c r="D17" s="324" t="s">
        <v>72</v>
      </c>
      <c r="E17" s="273">
        <f>450*3</f>
        <v>1350</v>
      </c>
      <c r="F17" s="273">
        <f>450*3</f>
        <v>1350</v>
      </c>
      <c r="G17" s="225"/>
      <c r="H17" s="334"/>
      <c r="I17" s="334"/>
      <c r="J17" s="334"/>
      <c r="K17" s="334"/>
      <c r="L17" s="334"/>
      <c r="M17" s="334"/>
      <c r="N17" s="334"/>
      <c r="O17" s="334"/>
      <c r="P17" s="334"/>
    </row>
    <row r="18" spans="1:16" s="321" customFormat="1" ht="24" customHeight="1" x14ac:dyDescent="0.2">
      <c r="A18" s="348" t="s">
        <v>60</v>
      </c>
      <c r="B18" s="225" t="s">
        <v>101</v>
      </c>
      <c r="C18" s="337">
        <v>38808</v>
      </c>
      <c r="D18" s="324" t="s">
        <v>72</v>
      </c>
      <c r="E18" s="273">
        <v>450</v>
      </c>
      <c r="F18" s="273">
        <v>450</v>
      </c>
      <c r="G18" s="225"/>
      <c r="H18" s="334"/>
      <c r="I18" s="334"/>
      <c r="J18" s="334"/>
      <c r="K18" s="334"/>
      <c r="L18" s="334"/>
      <c r="M18" s="334"/>
      <c r="N18" s="334"/>
      <c r="O18" s="334"/>
      <c r="P18" s="334"/>
    </row>
    <row r="19" spans="1:16" s="321" customFormat="1" ht="39.75" customHeight="1" x14ac:dyDescent="0.2">
      <c r="A19" s="253">
        <v>10</v>
      </c>
      <c r="B19" s="225" t="s">
        <v>135</v>
      </c>
      <c r="C19" s="337">
        <v>38808</v>
      </c>
      <c r="D19" s="324" t="s">
        <v>72</v>
      </c>
      <c r="E19" s="273">
        <v>550</v>
      </c>
      <c r="F19" s="273">
        <v>550</v>
      </c>
      <c r="G19" s="225"/>
      <c r="H19" s="334"/>
      <c r="I19" s="334"/>
      <c r="J19" s="334"/>
      <c r="K19" s="334"/>
      <c r="L19" s="334"/>
      <c r="M19" s="334"/>
      <c r="N19" s="334"/>
      <c r="O19" s="334"/>
      <c r="P19" s="334"/>
    </row>
    <row r="20" spans="1:16" s="321" customFormat="1" ht="27.75" customHeight="1" x14ac:dyDescent="0.2">
      <c r="A20" s="253">
        <v>11</v>
      </c>
      <c r="B20" s="225" t="s">
        <v>102</v>
      </c>
      <c r="C20" s="337">
        <v>38687</v>
      </c>
      <c r="D20" s="324" t="s">
        <v>72</v>
      </c>
      <c r="E20" s="273">
        <v>2093</v>
      </c>
      <c r="F20" s="273">
        <v>2093</v>
      </c>
      <c r="G20" s="225"/>
      <c r="H20" s="336"/>
      <c r="I20" s="334"/>
      <c r="J20" s="334"/>
      <c r="K20" s="334"/>
      <c r="L20" s="334"/>
      <c r="M20" s="334"/>
      <c r="N20" s="334"/>
      <c r="O20" s="334"/>
      <c r="P20" s="334"/>
    </row>
    <row r="21" spans="1:16" s="321" customFormat="1" ht="20.100000000000001" customHeight="1" x14ac:dyDescent="0.2">
      <c r="A21" s="254">
        <v>12</v>
      </c>
      <c r="B21" s="233" t="s">
        <v>103</v>
      </c>
      <c r="C21" s="339"/>
      <c r="D21" s="324" t="s">
        <v>72</v>
      </c>
      <c r="E21" s="270"/>
      <c r="F21" s="270"/>
      <c r="G21" s="233"/>
      <c r="H21" s="334"/>
      <c r="I21" s="334"/>
      <c r="J21" s="334"/>
      <c r="K21" s="334"/>
      <c r="L21" s="334"/>
      <c r="M21" s="334"/>
      <c r="N21" s="334"/>
      <c r="O21" s="334"/>
      <c r="P21" s="334"/>
    </row>
    <row r="22" spans="1:16" s="324" customFormat="1" ht="20.100000000000001" customHeight="1" x14ac:dyDescent="0.2">
      <c r="A22" s="344" t="s">
        <v>58</v>
      </c>
      <c r="B22" s="324" t="s">
        <v>104</v>
      </c>
      <c r="C22" s="346">
        <v>39356</v>
      </c>
      <c r="D22" s="324" t="s">
        <v>72</v>
      </c>
      <c r="E22" s="332">
        <v>333</v>
      </c>
      <c r="F22" s="332">
        <v>333</v>
      </c>
      <c r="G22" s="233"/>
      <c r="H22" s="336"/>
      <c r="I22" s="336"/>
      <c r="J22" s="336"/>
      <c r="K22" s="336"/>
      <c r="L22" s="336"/>
      <c r="M22" s="347"/>
      <c r="N22" s="347"/>
      <c r="O22" s="347"/>
      <c r="P22" s="347"/>
    </row>
    <row r="23" spans="1:16" s="233" customFormat="1" ht="20.100000000000001" customHeight="1" x14ac:dyDescent="0.2">
      <c r="A23" s="331" t="s">
        <v>60</v>
      </c>
      <c r="B23" s="233" t="s">
        <v>105</v>
      </c>
      <c r="C23" s="339">
        <v>36152</v>
      </c>
      <c r="D23" s="324" t="s">
        <v>72</v>
      </c>
      <c r="E23" s="327">
        <v>232</v>
      </c>
      <c r="F23" s="327">
        <v>232</v>
      </c>
      <c r="H23" s="292"/>
      <c r="I23" s="292"/>
      <c r="J23" s="292"/>
      <c r="K23" s="292"/>
      <c r="L23" s="292"/>
      <c r="M23" s="292"/>
      <c r="N23" s="292"/>
      <c r="O23" s="292"/>
      <c r="P23" s="292"/>
    </row>
    <row r="24" spans="1:16" s="225" customFormat="1" ht="20.100000000000001" customHeight="1" x14ac:dyDescent="0.2">
      <c r="A24" s="331" t="s">
        <v>61</v>
      </c>
      <c r="B24" s="233" t="s">
        <v>65</v>
      </c>
      <c r="C24" s="339">
        <v>37147</v>
      </c>
      <c r="D24" s="324" t="s">
        <v>72</v>
      </c>
      <c r="E24" s="327">
        <v>232</v>
      </c>
      <c r="F24" s="327">
        <v>232</v>
      </c>
      <c r="G24" s="233"/>
      <c r="H24" s="343"/>
      <c r="I24" s="343"/>
      <c r="J24" s="343"/>
      <c r="K24" s="343"/>
      <c r="L24" s="343"/>
      <c r="M24" s="334"/>
      <c r="N24" s="345"/>
      <c r="O24" s="345"/>
      <c r="P24" s="345"/>
    </row>
    <row r="25" spans="1:16" s="233" customFormat="1" ht="20.100000000000001" customHeight="1" x14ac:dyDescent="0.2">
      <c r="A25" s="331" t="s">
        <v>62</v>
      </c>
      <c r="B25" s="233" t="s">
        <v>106</v>
      </c>
      <c r="C25" s="339">
        <v>37508</v>
      </c>
      <c r="D25" s="324" t="s">
        <v>72</v>
      </c>
      <c r="E25" s="327">
        <v>550</v>
      </c>
      <c r="F25" s="327">
        <v>550</v>
      </c>
      <c r="H25" s="343"/>
      <c r="I25" s="343"/>
      <c r="J25" s="343"/>
      <c r="K25" s="343"/>
      <c r="L25" s="343"/>
      <c r="M25" s="334"/>
      <c r="N25" s="292"/>
      <c r="O25" s="292"/>
      <c r="P25" s="292"/>
    </row>
    <row r="26" spans="1:16" s="233" customFormat="1" ht="20.100000000000001" customHeight="1" x14ac:dyDescent="0.2">
      <c r="A26" s="331" t="s">
        <v>64</v>
      </c>
      <c r="B26" s="233" t="s">
        <v>107</v>
      </c>
      <c r="C26" s="339">
        <v>42258</v>
      </c>
      <c r="D26" s="324" t="s">
        <v>72</v>
      </c>
      <c r="E26" s="327">
        <v>232</v>
      </c>
      <c r="F26" s="327">
        <v>570</v>
      </c>
      <c r="H26" s="343"/>
      <c r="I26" s="343"/>
      <c r="J26" s="343"/>
      <c r="K26" s="343"/>
      <c r="L26" s="343"/>
      <c r="M26" s="334"/>
      <c r="N26" s="292"/>
      <c r="O26" s="292"/>
      <c r="P26" s="292"/>
    </row>
    <row r="27" spans="1:16" s="233" customFormat="1" ht="20.100000000000001" customHeight="1" x14ac:dyDescent="0.2">
      <c r="A27" s="331" t="s">
        <v>66</v>
      </c>
      <c r="B27" s="233" t="s">
        <v>108</v>
      </c>
      <c r="C27" s="339">
        <v>37508</v>
      </c>
      <c r="D27" s="324" t="s">
        <v>72</v>
      </c>
      <c r="E27" s="327">
        <v>232</v>
      </c>
      <c r="F27" s="327">
        <v>232</v>
      </c>
      <c r="H27" s="343"/>
      <c r="I27" s="343"/>
      <c r="J27" s="343"/>
      <c r="K27" s="343"/>
      <c r="L27" s="343"/>
      <c r="M27" s="334"/>
      <c r="N27" s="292"/>
      <c r="O27" s="292"/>
      <c r="P27" s="292"/>
    </row>
    <row r="28" spans="1:16" s="225" customFormat="1" ht="20.100000000000001" customHeight="1" x14ac:dyDescent="0.2">
      <c r="A28" s="331" t="s">
        <v>109</v>
      </c>
      <c r="B28" s="324" t="s">
        <v>260</v>
      </c>
      <c r="C28" s="346">
        <v>42258</v>
      </c>
      <c r="D28" s="324" t="s">
        <v>72</v>
      </c>
      <c r="E28" s="332">
        <f>553.2+15.41</f>
        <v>568.61</v>
      </c>
      <c r="F28" s="332">
        <v>570</v>
      </c>
      <c r="G28" s="324"/>
      <c r="H28" s="343"/>
      <c r="I28" s="343"/>
      <c r="J28" s="343"/>
      <c r="K28" s="343"/>
      <c r="L28" s="343"/>
      <c r="M28" s="334"/>
      <c r="N28" s="345"/>
      <c r="O28" s="345"/>
      <c r="P28" s="345"/>
    </row>
    <row r="29" spans="1:16" s="225" customFormat="1" ht="20.100000000000001" customHeight="1" x14ac:dyDescent="0.2">
      <c r="A29" s="331" t="s">
        <v>110</v>
      </c>
      <c r="B29" s="321" t="s">
        <v>111</v>
      </c>
      <c r="C29" s="339">
        <v>38763</v>
      </c>
      <c r="D29" s="324" t="s">
        <v>72</v>
      </c>
      <c r="E29" s="327">
        <v>666</v>
      </c>
      <c r="F29" s="327">
        <v>666</v>
      </c>
      <c r="G29" s="233"/>
      <c r="H29" s="343"/>
      <c r="I29" s="343"/>
      <c r="J29" s="343"/>
      <c r="K29" s="343"/>
      <c r="L29" s="343"/>
      <c r="M29" s="334"/>
      <c r="N29" s="345"/>
      <c r="O29" s="345"/>
      <c r="P29" s="345"/>
    </row>
    <row r="30" spans="1:16" s="233" customFormat="1" ht="20.100000000000001" customHeight="1" x14ac:dyDescent="0.2">
      <c r="A30" s="344" t="s">
        <v>112</v>
      </c>
      <c r="B30" s="324" t="s">
        <v>259</v>
      </c>
      <c r="C30" s="339">
        <v>42258</v>
      </c>
      <c r="D30" s="324" t="s">
        <v>72</v>
      </c>
      <c r="E30" s="270">
        <v>569</v>
      </c>
      <c r="F30" s="270">
        <v>569</v>
      </c>
      <c r="G30" s="324"/>
      <c r="H30" s="343"/>
      <c r="I30" s="343"/>
      <c r="J30" s="343"/>
      <c r="K30" s="343"/>
      <c r="L30" s="343"/>
      <c r="M30" s="334"/>
      <c r="N30" s="292"/>
      <c r="O30" s="292"/>
      <c r="P30" s="292"/>
    </row>
    <row r="31" spans="1:16" s="233" customFormat="1" ht="20.100000000000001" customHeight="1" x14ac:dyDescent="0.2">
      <c r="A31" s="344" t="s">
        <v>160</v>
      </c>
      <c r="B31" s="324" t="s">
        <v>258</v>
      </c>
      <c r="C31" s="339">
        <v>42258</v>
      </c>
      <c r="D31" s="324" t="s">
        <v>72</v>
      </c>
      <c r="E31" s="270">
        <v>569</v>
      </c>
      <c r="F31" s="270">
        <v>569</v>
      </c>
      <c r="G31" s="324"/>
      <c r="H31" s="343"/>
      <c r="I31" s="343"/>
      <c r="J31" s="343"/>
      <c r="K31" s="343"/>
      <c r="L31" s="343"/>
      <c r="M31" s="334"/>
      <c r="N31" s="292"/>
      <c r="O31" s="292"/>
      <c r="P31" s="292"/>
    </row>
    <row r="32" spans="1:16" s="233" customFormat="1" ht="24.75" customHeight="1" x14ac:dyDescent="0.2">
      <c r="A32" s="344" t="s">
        <v>161</v>
      </c>
      <c r="B32" s="233" t="s">
        <v>113</v>
      </c>
      <c r="C32" s="339">
        <v>2007</v>
      </c>
      <c r="D32" s="324" t="s">
        <v>72</v>
      </c>
      <c r="E32" s="327">
        <v>916</v>
      </c>
      <c r="F32" s="327">
        <v>916</v>
      </c>
      <c r="H32" s="343"/>
      <c r="I32" s="343"/>
      <c r="J32" s="343"/>
      <c r="K32" s="343"/>
      <c r="L32" s="343"/>
      <c r="M32" s="334"/>
      <c r="N32" s="292"/>
      <c r="O32" s="292"/>
      <c r="P32" s="292"/>
    </row>
    <row r="33" spans="1:16" s="233" customFormat="1" ht="25.5" customHeight="1" x14ac:dyDescent="0.2">
      <c r="A33" s="254">
        <v>13</v>
      </c>
      <c r="B33" s="233" t="s">
        <v>114</v>
      </c>
      <c r="C33" s="339">
        <v>40848</v>
      </c>
      <c r="D33" s="324" t="s">
        <v>72</v>
      </c>
      <c r="E33" s="327">
        <v>955</v>
      </c>
      <c r="F33" s="327">
        <v>955</v>
      </c>
      <c r="H33" s="342"/>
      <c r="I33" s="342"/>
      <c r="J33" s="342"/>
      <c r="K33" s="342"/>
      <c r="L33" s="342"/>
      <c r="M33" s="341"/>
      <c r="N33" s="292"/>
      <c r="O33" s="292"/>
      <c r="P33" s="292"/>
    </row>
    <row r="34" spans="1:16" s="233" customFormat="1" ht="20.100000000000001" customHeight="1" x14ac:dyDescent="0.2">
      <c r="A34" s="225"/>
      <c r="B34" s="340" t="s">
        <v>115</v>
      </c>
      <c r="C34" s="225"/>
      <c r="D34" s="225"/>
      <c r="E34" s="273"/>
      <c r="F34" s="273"/>
      <c r="G34" s="225"/>
      <c r="H34" s="292"/>
      <c r="I34" s="334"/>
      <c r="J34" s="334"/>
      <c r="K34" s="292"/>
      <c r="L34" s="292"/>
      <c r="M34" s="334"/>
      <c r="N34" s="292"/>
      <c r="O34" s="292"/>
      <c r="P34" s="334"/>
    </row>
    <row r="35" spans="1:16" s="233" customFormat="1" ht="30" customHeight="1" x14ac:dyDescent="0.2">
      <c r="A35" s="254">
        <v>14</v>
      </c>
      <c r="B35" s="321" t="s">
        <v>257</v>
      </c>
      <c r="C35" s="339"/>
      <c r="D35" s="321" t="s">
        <v>71</v>
      </c>
      <c r="E35" s="327">
        <v>5500</v>
      </c>
      <c r="F35" s="327">
        <v>5500</v>
      </c>
      <c r="H35" s="292"/>
      <c r="I35" s="334"/>
      <c r="J35" s="334"/>
      <c r="K35" s="292"/>
      <c r="L35" s="292"/>
      <c r="M35" s="334"/>
      <c r="N35" s="292"/>
      <c r="O35" s="292"/>
      <c r="P35" s="334"/>
    </row>
    <row r="36" spans="1:16" s="233" customFormat="1" ht="27" customHeight="1" x14ac:dyDescent="0.2">
      <c r="A36" s="254">
        <v>15</v>
      </c>
      <c r="B36" s="321" t="s">
        <v>256</v>
      </c>
      <c r="C36" s="339"/>
      <c r="D36" s="321" t="s">
        <v>71</v>
      </c>
      <c r="E36" s="327">
        <v>5000</v>
      </c>
      <c r="F36" s="327">
        <v>5000</v>
      </c>
      <c r="G36" s="233" t="s">
        <v>255</v>
      </c>
      <c r="H36" s="292"/>
      <c r="I36" s="292"/>
      <c r="J36" s="292"/>
      <c r="K36" s="336"/>
      <c r="L36" s="292"/>
      <c r="M36" s="334"/>
      <c r="N36" s="292"/>
      <c r="O36" s="334"/>
      <c r="P36" s="334"/>
    </row>
    <row r="37" spans="1:16" s="233" customFormat="1" ht="20.100000000000001" customHeight="1" x14ac:dyDescent="0.2">
      <c r="A37" s="254">
        <v>16</v>
      </c>
      <c r="B37" s="326" t="s">
        <v>116</v>
      </c>
      <c r="C37" s="339"/>
      <c r="D37" s="321"/>
      <c r="E37" s="270"/>
      <c r="F37" s="270"/>
      <c r="H37" s="292"/>
      <c r="I37" s="334"/>
      <c r="J37" s="334"/>
      <c r="K37" s="336"/>
      <c r="L37" s="292"/>
      <c r="M37" s="334"/>
      <c r="N37" s="292"/>
      <c r="O37" s="292"/>
      <c r="P37" s="334"/>
    </row>
    <row r="38" spans="1:16" s="233" customFormat="1" ht="20.100000000000001" customHeight="1" x14ac:dyDescent="0.2">
      <c r="A38" s="253" t="s">
        <v>117</v>
      </c>
      <c r="B38" s="338" t="s">
        <v>118</v>
      </c>
      <c r="C38" s="337"/>
      <c r="D38" s="324"/>
      <c r="E38" s="273"/>
      <c r="F38" s="273"/>
      <c r="G38" s="225"/>
      <c r="H38" s="292"/>
      <c r="I38" s="334"/>
      <c r="J38" s="334"/>
      <c r="K38" s="336"/>
      <c r="L38" s="292"/>
      <c r="M38" s="292"/>
      <c r="N38" s="292"/>
      <c r="O38" s="292"/>
      <c r="P38" s="335"/>
    </row>
    <row r="39" spans="1:16" s="233" customFormat="1" ht="27" customHeight="1" x14ac:dyDescent="0.2">
      <c r="A39" s="331" t="s">
        <v>58</v>
      </c>
      <c r="B39" s="321" t="s">
        <v>119</v>
      </c>
      <c r="C39" s="233" t="s">
        <v>55</v>
      </c>
      <c r="D39" s="321" t="s">
        <v>71</v>
      </c>
      <c r="E39" s="327">
        <v>3521.7</v>
      </c>
      <c r="F39" s="327">
        <v>3521.7</v>
      </c>
      <c r="H39" s="334"/>
      <c r="I39" s="334"/>
      <c r="J39" s="334"/>
      <c r="K39" s="334"/>
      <c r="L39" s="334"/>
      <c r="M39" s="292"/>
      <c r="N39" s="292"/>
      <c r="O39" s="292"/>
      <c r="P39" s="333"/>
    </row>
    <row r="40" spans="1:16" s="233" customFormat="1" ht="20.100000000000001" customHeight="1" x14ac:dyDescent="0.2">
      <c r="A40" s="331" t="s">
        <v>60</v>
      </c>
      <c r="B40" s="233" t="s">
        <v>67</v>
      </c>
      <c r="C40" s="233" t="s">
        <v>55</v>
      </c>
      <c r="D40" s="324" t="s">
        <v>72</v>
      </c>
      <c r="E40" s="327">
        <v>5829.05</v>
      </c>
      <c r="F40" s="327">
        <v>5829.05</v>
      </c>
      <c r="H40" s="334"/>
      <c r="I40" s="334"/>
      <c r="J40" s="334"/>
      <c r="K40" s="334"/>
      <c r="L40" s="334"/>
      <c r="M40" s="292"/>
      <c r="N40" s="292"/>
      <c r="O40" s="292"/>
      <c r="P40" s="333"/>
    </row>
    <row r="41" spans="1:16" s="233" customFormat="1" ht="20.100000000000001" customHeight="1" x14ac:dyDescent="0.2">
      <c r="A41" s="331" t="s">
        <v>61</v>
      </c>
      <c r="B41" s="233" t="s">
        <v>68</v>
      </c>
      <c r="C41" s="233" t="s">
        <v>55</v>
      </c>
      <c r="D41" s="324" t="s">
        <v>72</v>
      </c>
      <c r="E41" s="327">
        <v>6662.23</v>
      </c>
      <c r="F41" s="327">
        <v>6662.23</v>
      </c>
      <c r="H41" s="292"/>
      <c r="I41" s="292"/>
      <c r="J41" s="292"/>
      <c r="K41" s="292"/>
      <c r="L41" s="292"/>
      <c r="M41" s="292"/>
      <c r="N41" s="292"/>
      <c r="O41" s="292"/>
      <c r="P41" s="333"/>
    </row>
    <row r="42" spans="1:16" s="233" customFormat="1" ht="20.100000000000001" customHeight="1" x14ac:dyDescent="0.2">
      <c r="A42" s="331" t="s">
        <v>62</v>
      </c>
      <c r="B42" s="233" t="s">
        <v>120</v>
      </c>
      <c r="C42" s="325">
        <v>41730</v>
      </c>
      <c r="D42" s="324" t="s">
        <v>72</v>
      </c>
      <c r="E42" s="327">
        <v>999.6</v>
      </c>
      <c r="F42" s="327">
        <v>999.6</v>
      </c>
      <c r="H42" s="292"/>
      <c r="I42" s="292"/>
      <c r="J42" s="292"/>
      <c r="K42" s="292"/>
      <c r="L42" s="292"/>
      <c r="M42" s="292"/>
      <c r="N42" s="292"/>
      <c r="O42" s="292"/>
      <c r="P42" s="333"/>
    </row>
    <row r="43" spans="1:16" s="233" customFormat="1" ht="20.100000000000001" customHeight="1" x14ac:dyDescent="0.2">
      <c r="A43" s="331" t="s">
        <v>63</v>
      </c>
      <c r="B43" s="233" t="s">
        <v>162</v>
      </c>
      <c r="C43" s="325">
        <v>41883</v>
      </c>
      <c r="D43" s="324" t="s">
        <v>72</v>
      </c>
      <c r="E43" s="327">
        <v>665.69</v>
      </c>
      <c r="F43" s="327">
        <v>875</v>
      </c>
      <c r="G43" s="233" t="s">
        <v>254</v>
      </c>
      <c r="H43" s="292"/>
      <c r="I43" s="292"/>
      <c r="J43" s="292"/>
      <c r="K43" s="292"/>
      <c r="L43" s="292"/>
      <c r="M43" s="292"/>
      <c r="N43" s="292"/>
      <c r="O43" s="292"/>
      <c r="P43" s="292"/>
    </row>
    <row r="44" spans="1:16" s="233" customFormat="1" ht="20.100000000000001" customHeight="1" x14ac:dyDescent="0.2">
      <c r="A44" s="331" t="s">
        <v>64</v>
      </c>
      <c r="B44" s="324" t="s">
        <v>69</v>
      </c>
      <c r="C44" s="328">
        <v>39845</v>
      </c>
      <c r="D44" s="324" t="s">
        <v>72</v>
      </c>
      <c r="E44" s="332">
        <v>2146.3000000000002</v>
      </c>
      <c r="F44" s="332">
        <v>2146.3000000000002</v>
      </c>
      <c r="G44" s="329"/>
      <c r="H44" s="292"/>
      <c r="I44" s="292"/>
      <c r="J44" s="292"/>
      <c r="K44" s="292"/>
      <c r="L44" s="292"/>
      <c r="M44" s="292"/>
      <c r="N44" s="292"/>
      <c r="O44" s="292"/>
      <c r="P44" s="292"/>
    </row>
    <row r="45" spans="1:16" s="233" customFormat="1" ht="20.100000000000001" customHeight="1" x14ac:dyDescent="0.2">
      <c r="A45" s="331" t="s">
        <v>66</v>
      </c>
      <c r="B45" s="321" t="s">
        <v>121</v>
      </c>
      <c r="C45" s="233" t="s">
        <v>55</v>
      </c>
      <c r="D45" s="324" t="s">
        <v>72</v>
      </c>
      <c r="E45" s="327">
        <v>7494.34</v>
      </c>
      <c r="F45" s="327">
        <v>7494.34</v>
      </c>
      <c r="H45" s="292"/>
      <c r="I45" s="292"/>
      <c r="J45" s="292"/>
      <c r="K45" s="292"/>
      <c r="L45" s="292"/>
      <c r="M45" s="292"/>
      <c r="N45" s="292"/>
      <c r="O45" s="292"/>
      <c r="P45" s="292"/>
    </row>
    <row r="46" spans="1:16" s="329" customFormat="1" ht="20.100000000000001" customHeight="1" x14ac:dyDescent="0.2">
      <c r="A46" s="254" t="s">
        <v>122</v>
      </c>
      <c r="B46" s="321" t="s">
        <v>78</v>
      </c>
      <c r="C46" s="325">
        <v>41609</v>
      </c>
      <c r="D46" s="324" t="s">
        <v>72</v>
      </c>
      <c r="E46" s="327">
        <v>990</v>
      </c>
      <c r="F46" s="327">
        <v>990</v>
      </c>
      <c r="G46" s="233"/>
      <c r="H46" s="330"/>
      <c r="I46" s="330"/>
      <c r="J46" s="330"/>
      <c r="K46" s="330"/>
      <c r="L46" s="330"/>
      <c r="M46" s="330"/>
      <c r="N46" s="330"/>
      <c r="O46" s="330"/>
      <c r="P46" s="330"/>
    </row>
    <row r="47" spans="1:16" s="233" customFormat="1" ht="20.100000000000001" customHeight="1" x14ac:dyDescent="0.2">
      <c r="A47" s="254" t="s">
        <v>123</v>
      </c>
      <c r="B47" s="322" t="s">
        <v>124</v>
      </c>
      <c r="C47" s="328">
        <v>41791</v>
      </c>
      <c r="D47" s="324" t="s">
        <v>72</v>
      </c>
      <c r="E47" s="327">
        <v>6500</v>
      </c>
      <c r="F47" s="327">
        <v>6500</v>
      </c>
    </row>
    <row r="48" spans="1:16" s="233" customFormat="1" ht="20.100000000000001" customHeight="1" x14ac:dyDescent="0.2">
      <c r="B48" s="326" t="s">
        <v>125</v>
      </c>
      <c r="C48" s="325"/>
      <c r="D48" s="324"/>
    </row>
    <row r="49" spans="1:7" s="233" customFormat="1" ht="27" customHeight="1" x14ac:dyDescent="0.2">
      <c r="A49" s="254">
        <v>17</v>
      </c>
      <c r="B49" s="321" t="s">
        <v>126</v>
      </c>
      <c r="C49" s="233">
        <v>1952</v>
      </c>
      <c r="D49" s="321" t="s">
        <v>127</v>
      </c>
      <c r="E49" s="270"/>
      <c r="F49" s="270"/>
    </row>
    <row r="50" spans="1:7" s="233" customFormat="1" ht="20.100000000000001" customHeight="1" x14ac:dyDescent="0.2">
      <c r="A50" s="253">
        <v>18</v>
      </c>
      <c r="B50" s="321" t="s">
        <v>128</v>
      </c>
      <c r="C50" s="233">
        <v>1974</v>
      </c>
      <c r="D50" s="321" t="s">
        <v>127</v>
      </c>
      <c r="E50" s="270"/>
      <c r="F50" s="270"/>
    </row>
    <row r="51" spans="1:7" s="233" customFormat="1" ht="24" customHeight="1" x14ac:dyDescent="0.2">
      <c r="A51" s="254">
        <v>19</v>
      </c>
      <c r="B51" s="225" t="s">
        <v>129</v>
      </c>
      <c r="C51" s="323">
        <v>34868</v>
      </c>
      <c r="D51" s="321" t="s">
        <v>127</v>
      </c>
      <c r="E51" s="273"/>
      <c r="F51" s="273"/>
      <c r="G51" s="225" t="s">
        <v>163</v>
      </c>
    </row>
    <row r="52" spans="1:7" s="233" customFormat="1" ht="23.25" customHeight="1" x14ac:dyDescent="0.2">
      <c r="A52" s="254">
        <v>20</v>
      </c>
      <c r="B52" s="321" t="s">
        <v>70</v>
      </c>
      <c r="C52" s="233">
        <v>1986</v>
      </c>
      <c r="D52" s="321" t="s">
        <v>127</v>
      </c>
      <c r="E52" s="270"/>
      <c r="F52" s="270"/>
      <c r="G52" s="233" t="s">
        <v>167</v>
      </c>
    </row>
    <row r="53" spans="1:7" s="225" customFormat="1" ht="19.5" customHeight="1" x14ac:dyDescent="0.2">
      <c r="A53" s="254">
        <v>21</v>
      </c>
      <c r="B53" s="321" t="s">
        <v>130</v>
      </c>
      <c r="C53" s="233">
        <v>2013</v>
      </c>
      <c r="D53" s="321" t="s">
        <v>127</v>
      </c>
      <c r="E53" s="270"/>
      <c r="F53" s="270"/>
      <c r="G53" s="233"/>
    </row>
    <row r="54" spans="1:7" s="233" customFormat="1" ht="42.75" customHeight="1" x14ac:dyDescent="0.2">
      <c r="A54" s="254">
        <v>22</v>
      </c>
      <c r="B54" s="322" t="s">
        <v>253</v>
      </c>
      <c r="C54" s="233" t="s">
        <v>131</v>
      </c>
      <c r="D54" s="321" t="s">
        <v>127</v>
      </c>
      <c r="E54" s="270"/>
      <c r="F54" s="270"/>
    </row>
    <row r="55" spans="1:7" s="233" customFormat="1" ht="18.75" customHeight="1" x14ac:dyDescent="0.2">
      <c r="A55" s="254">
        <v>23</v>
      </c>
      <c r="B55" s="233" t="s">
        <v>132</v>
      </c>
      <c r="C55" s="233" t="s">
        <v>131</v>
      </c>
      <c r="D55" s="321" t="s">
        <v>127</v>
      </c>
      <c r="E55" s="270"/>
      <c r="F55" s="270"/>
    </row>
    <row r="56" spans="1:7" s="233" customFormat="1" ht="20.100000000000001" customHeight="1" x14ac:dyDescent="0.2">
      <c r="A56" s="320"/>
      <c r="B56" s="225"/>
      <c r="D56" s="319" t="s">
        <v>134</v>
      </c>
      <c r="E56" s="267">
        <f>SUM(E2:E47)</f>
        <v>127970.29000000001</v>
      </c>
      <c r="F56" s="267">
        <f>SUM(F2:F47)</f>
        <v>128518.99</v>
      </c>
    </row>
    <row r="57" spans="1:7" s="233" customFormat="1" x14ac:dyDescent="0.2">
      <c r="B57" s="225"/>
      <c r="C57" s="225"/>
      <c r="D57" s="225"/>
      <c r="E57" s="225"/>
      <c r="F57" s="225"/>
      <c r="G57" s="225"/>
    </row>
    <row r="58" spans="1:7" s="233" customFormat="1" ht="12.75" customHeight="1" x14ac:dyDescent="0.2">
      <c r="A58" s="318" t="s">
        <v>151</v>
      </c>
      <c r="B58" s="317" t="s">
        <v>151</v>
      </c>
      <c r="C58" s="316" t="s">
        <v>164</v>
      </c>
      <c r="D58" s="315"/>
      <c r="E58" s="315"/>
      <c r="F58" s="315"/>
      <c r="G58" s="225"/>
    </row>
    <row r="59" spans="1:7" s="225" customFormat="1" x14ac:dyDescent="0.2">
      <c r="A59" s="314"/>
      <c r="B59" s="397" t="s">
        <v>165</v>
      </c>
      <c r="C59" s="397"/>
      <c r="D59" s="397"/>
      <c r="E59" s="397"/>
      <c r="F59" s="397"/>
      <c r="G59" s="397"/>
    </row>
    <row r="60" spans="1:7" s="225" customFormat="1" ht="24.75" customHeight="1" x14ac:dyDescent="0.2">
      <c r="B60" s="383"/>
      <c r="C60" s="383"/>
      <c r="D60" s="383"/>
      <c r="E60" s="383"/>
      <c r="F60" s="253"/>
    </row>
    <row r="61" spans="1:7" s="313" customFormat="1" x14ac:dyDescent="0.2">
      <c r="A61" s="224"/>
      <c r="B61" s="225"/>
      <c r="C61" s="225"/>
      <c r="E61" s="225"/>
      <c r="F61" s="225"/>
    </row>
    <row r="62" spans="1:7" s="313" customFormat="1" x14ac:dyDescent="0.2">
      <c r="A62" s="224"/>
      <c r="B62" s="225"/>
      <c r="C62" s="225"/>
      <c r="D62" s="225"/>
      <c r="E62" s="225"/>
      <c r="F62" s="225"/>
    </row>
  </sheetData>
  <mergeCells count="3">
    <mergeCell ref="A5:B5"/>
    <mergeCell ref="B60:E60"/>
    <mergeCell ref="B59:G59"/>
  </mergeCells>
  <printOptions horizontalCentered="1" gridLines="1"/>
  <pageMargins left="0.23622047244094491" right="0.23622047244094491" top="0.74803149606299213" bottom="0.74803149606299213" header="0.31496062992125984" footer="0.31496062992125984"/>
  <pageSetup paperSize="9" scale="58" orientation="portrait" r:id="rId1"/>
  <headerFooter alignWithMargins="0">
    <oddHeader>&amp;C&amp;"Arial,Bold"Nunney Parish Council Assets Register 2016-2017</oddHeader>
    <oddFooter>&amp;L&amp;9Page &amp;Pof &amp;N&amp;C&amp;9NPC Final Accounts 2016-17&amp;R&amp;9 200417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Income</vt:lpstr>
      <vt:lpstr>Expenditure</vt:lpstr>
      <vt:lpstr>Cash book</vt:lpstr>
      <vt:lpstr>Budget 2017-18</vt:lpstr>
      <vt:lpstr>Assets 2017-18</vt:lpstr>
      <vt:lpstr>Finance Summary</vt:lpstr>
      <vt:lpstr>Insured sums</vt:lpstr>
      <vt:lpstr>Precept 2017-18 v2</vt:lpstr>
      <vt:lpstr>Assets 2016-17 (2)</vt:lpstr>
      <vt:lpstr>'Assets 2016-17 (2)'!Print_Area</vt:lpstr>
      <vt:lpstr>'Assets 2017-18'!Print_Area</vt:lpstr>
      <vt:lpstr>'Budget 2017-18'!Print_Area</vt:lpstr>
      <vt:lpstr>'Cash book'!Print_Area</vt:lpstr>
      <vt:lpstr>Expenditure!Print_Area</vt:lpstr>
      <vt:lpstr>Income!Print_Area</vt:lpstr>
      <vt:lpstr>'Precept 2017-18 v2'!Print_Area</vt:lpstr>
      <vt:lpstr>'Assets 2016-17 (2)'!Print_Titles</vt:lpstr>
      <vt:lpstr>'Assets 2017-18'!Print_Titles</vt:lpstr>
      <vt:lpstr>'Cash book'!Print_Titles</vt:lpstr>
      <vt:lpstr>Expenditure!Print_Titles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Beverley</dc:creator>
  <cp:lastModifiedBy>User</cp:lastModifiedBy>
  <cp:lastPrinted>2018-04-05T14:26:34Z</cp:lastPrinted>
  <dcterms:created xsi:type="dcterms:W3CDTF">2013-03-21T10:45:46Z</dcterms:created>
  <dcterms:modified xsi:type="dcterms:W3CDTF">2018-04-05T14:41:36Z</dcterms:modified>
</cp:coreProperties>
</file>